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vw\Nextcloud\FINANZEN\Beitragsrechnungen\"/>
    </mc:Choice>
  </mc:AlternateContent>
  <xr:revisionPtr revIDLastSave="0" documentId="13_ncr:1_{47F2C3D5-ED11-4133-AE62-B42C678C527B}" xr6:coauthVersionLast="36" xr6:coauthVersionMax="47" xr10:uidLastSave="{00000000-0000-0000-0000-000000000000}"/>
  <bookViews>
    <workbookView xWindow="-105" yWindow="-105" windowWidth="23250" windowHeight="12450" activeTab="1" xr2:uid="{3F26A86D-A32B-4F72-817B-3CB8A0481010}"/>
  </bookViews>
  <sheets>
    <sheet name="Erläuterungen" sheetId="4" r:id="rId1"/>
    <sheet name="Beitragsrechner" sheetId="2" r:id="rId2"/>
    <sheet name="Basis" sheetId="1" state="hidden" r:id="rId3"/>
    <sheet name="Grundwerte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 l="1"/>
  <c r="J17" i="2" s="1"/>
  <c r="B22" i="2"/>
  <c r="B12" i="2"/>
  <c r="J16" i="2" l="1"/>
  <c r="H4" i="2"/>
  <c r="H5" i="2"/>
  <c r="H6" i="2"/>
  <c r="H7" i="2"/>
  <c r="H8" i="2"/>
  <c r="H9" i="2"/>
  <c r="H10" i="2"/>
  <c r="H11" i="2"/>
  <c r="H13" i="2"/>
  <c r="H14" i="2"/>
  <c r="H15" i="2"/>
  <c r="H16" i="2"/>
  <c r="H17" i="2"/>
  <c r="H19" i="2"/>
  <c r="H21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H48" i="2"/>
  <c r="H3" i="2"/>
  <c r="F4" i="2"/>
  <c r="F5" i="2"/>
  <c r="F6" i="2"/>
  <c r="F7" i="2"/>
  <c r="F8" i="2"/>
  <c r="F9" i="2"/>
  <c r="F10" i="2"/>
  <c r="F11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3" i="2"/>
  <c r="E4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3" i="2"/>
  <c r="D4" i="2"/>
  <c r="D5" i="2"/>
  <c r="D6" i="2"/>
  <c r="D7" i="2"/>
  <c r="D8" i="2"/>
  <c r="D9" i="2"/>
  <c r="D10" i="2"/>
  <c r="D11" i="2"/>
  <c r="D13" i="2"/>
  <c r="D14" i="2"/>
  <c r="D15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3" i="2"/>
  <c r="L4" i="2"/>
  <c r="N4" i="2" s="1"/>
  <c r="L5" i="2"/>
  <c r="N5" i="2" s="1"/>
  <c r="L6" i="2"/>
  <c r="N6" i="2" s="1"/>
  <c r="L7" i="2"/>
  <c r="N7" i="2" s="1"/>
  <c r="L8" i="2"/>
  <c r="N8" i="2" s="1"/>
  <c r="L9" i="2"/>
  <c r="N9" i="2" s="1"/>
  <c r="L10" i="2"/>
  <c r="N10" i="2" s="1"/>
  <c r="L11" i="2"/>
  <c r="N11" i="2" s="1"/>
  <c r="L12" i="2"/>
  <c r="N12" i="2" s="1"/>
  <c r="L3" i="2"/>
  <c r="N3" i="2" s="1"/>
  <c r="L11" i="1"/>
  <c r="H47" i="1" s="1"/>
  <c r="L4" i="1"/>
  <c r="H15" i="1" s="1"/>
  <c r="L5" i="1"/>
  <c r="H16" i="1" s="1"/>
  <c r="L6" i="1"/>
  <c r="H10" i="1" s="1"/>
  <c r="L7" i="1"/>
  <c r="H35" i="1" s="1"/>
  <c r="L8" i="1"/>
  <c r="H36" i="1" s="1"/>
  <c r="L9" i="1"/>
  <c r="H24" i="1" s="1"/>
  <c r="L10" i="1"/>
  <c r="L3" i="1"/>
  <c r="H13" i="1" s="1"/>
  <c r="H22" i="1" l="1"/>
  <c r="H23" i="2" s="1"/>
  <c r="H26" i="1"/>
  <c r="H25" i="1"/>
  <c r="H31" i="1"/>
  <c r="H9" i="1"/>
  <c r="H5" i="1"/>
  <c r="H34" i="1"/>
  <c r="H23" i="1"/>
  <c r="H46" i="1"/>
  <c r="H40" i="1"/>
  <c r="H28" i="1"/>
  <c r="H18" i="1"/>
  <c r="H18" i="2" s="1"/>
  <c r="H7" i="1"/>
  <c r="H41" i="1"/>
  <c r="H8" i="1"/>
  <c r="H45" i="1"/>
  <c r="H39" i="1"/>
  <c r="H33" i="1"/>
  <c r="H27" i="1"/>
  <c r="H17" i="1"/>
  <c r="H6" i="1"/>
  <c r="H29" i="1"/>
  <c r="H38" i="1"/>
  <c r="H46" i="2" s="1"/>
  <c r="H44" i="1"/>
  <c r="H37" i="1"/>
  <c r="H32" i="1"/>
  <c r="H14" i="1"/>
  <c r="H43" i="1"/>
  <c r="H4" i="1"/>
  <c r="H42" i="1"/>
  <c r="H30" i="1"/>
  <c r="G46" i="2"/>
  <c r="G38" i="2"/>
  <c r="G30" i="2"/>
  <c r="G14" i="2"/>
  <c r="G42" i="2"/>
  <c r="G34" i="2"/>
  <c r="G26" i="2"/>
  <c r="G18" i="2"/>
  <c r="G11" i="2"/>
  <c r="G17" i="2"/>
  <c r="G41" i="2"/>
  <c r="G33" i="2"/>
  <c r="G25" i="2"/>
  <c r="G10" i="2"/>
  <c r="G3" i="2"/>
  <c r="G47" i="2"/>
  <c r="G23" i="2"/>
  <c r="G43" i="2"/>
  <c r="G35" i="2"/>
  <c r="G27" i="2"/>
  <c r="G19" i="2"/>
  <c r="G7" i="2"/>
  <c r="G15" i="2"/>
  <c r="G45" i="2"/>
  <c r="G37" i="2"/>
  <c r="G29" i="2"/>
  <c r="G21" i="2"/>
  <c r="G13" i="2"/>
  <c r="G6" i="2"/>
  <c r="G4" i="2"/>
  <c r="G8" i="2"/>
  <c r="G48" i="2"/>
  <c r="G9" i="2"/>
  <c r="G44" i="2"/>
  <c r="G36" i="2"/>
  <c r="G28" i="2"/>
  <c r="G20" i="2"/>
  <c r="G5" i="2"/>
  <c r="G24" i="2"/>
  <c r="G16" i="2"/>
  <c r="H21" i="1"/>
  <c r="H20" i="1"/>
  <c r="H20" i="2" s="1"/>
  <c r="H19" i="1"/>
  <c r="H12" i="1"/>
  <c r="H11" i="1"/>
  <c r="J33" i="2"/>
  <c r="G40" i="2"/>
  <c r="G32" i="2"/>
  <c r="G39" i="2"/>
  <c r="G31" i="2"/>
  <c r="H49" i="2" l="1"/>
  <c r="J34" i="2" s="1"/>
  <c r="J35" i="2" s="1"/>
  <c r="G49" i="2"/>
  <c r="J15" i="2" s="1"/>
  <c r="J19" i="2" s="1"/>
</calcChain>
</file>

<file path=xl/sharedStrings.xml><?xml version="1.0" encoding="utf-8"?>
<sst xmlns="http://schemas.openxmlformats.org/spreadsheetml/2006/main" count="232" uniqueCount="114">
  <si>
    <t>Mitgliedsbeitrag</t>
  </si>
  <si>
    <t>Spielklassenbeitrag</t>
  </si>
  <si>
    <t>ALT</t>
  </si>
  <si>
    <t>NEU</t>
  </si>
  <si>
    <t>Grundbeitrag</t>
  </si>
  <si>
    <t>M-VL</t>
  </si>
  <si>
    <t>M-LL</t>
  </si>
  <si>
    <t>F-VL</t>
  </si>
  <si>
    <t>F-LL</t>
  </si>
  <si>
    <t>mJA-JBLH</t>
  </si>
  <si>
    <t>mJA-BWOL</t>
  </si>
  <si>
    <t>mJB-BWOL</t>
  </si>
  <si>
    <t>mJC-LL</t>
  </si>
  <si>
    <t>mJD-LL</t>
  </si>
  <si>
    <t>mJE</t>
  </si>
  <si>
    <t>wJA-JBLH</t>
  </si>
  <si>
    <t>wJA-BWOL</t>
  </si>
  <si>
    <t>wJB-BWOL</t>
  </si>
  <si>
    <t>wJC-LL</t>
  </si>
  <si>
    <t>wJD-LL</t>
  </si>
  <si>
    <t>wJE</t>
  </si>
  <si>
    <t>M-BWOL</t>
  </si>
  <si>
    <t>F-BWOL</t>
  </si>
  <si>
    <t>alle</t>
  </si>
  <si>
    <t>M-3. Liga</t>
  </si>
  <si>
    <t>M-1.+2. Liga</t>
  </si>
  <si>
    <t>F-1.+2. Liga</t>
  </si>
  <si>
    <t>F-3. Liga</t>
  </si>
  <si>
    <t>Erw. DHB</t>
  </si>
  <si>
    <t>Erw. OL-LL</t>
  </si>
  <si>
    <t>Erw. RL</t>
  </si>
  <si>
    <t>Erw. Bezirk</t>
  </si>
  <si>
    <t>Jgd. DHB</t>
  </si>
  <si>
    <t>Jgd. RL</t>
  </si>
  <si>
    <t>Jgd. OL-LL</t>
  </si>
  <si>
    <t>Jgd. Bezirk</t>
  </si>
  <si>
    <t>Faktor</t>
  </si>
  <si>
    <t>OHNE</t>
  </si>
  <si>
    <t>Spielklasse</t>
  </si>
  <si>
    <t>Anzahl Teams</t>
  </si>
  <si>
    <t>Meldeorganisationen/"Namen"</t>
  </si>
  <si>
    <t>falls SG/ASG - Anzahl Vereine</t>
  </si>
  <si>
    <t>Spielklassen-
beitrag</t>
  </si>
  <si>
    <t>bis SG/ASG - Anzahl Vereine</t>
  </si>
  <si>
    <t>Summe -
ggf. anteilg für Teil der SG/ASG</t>
  </si>
  <si>
    <t>Spielklassenbeitrag neu</t>
  </si>
  <si>
    <t>Grundbeitrag neu</t>
  </si>
  <si>
    <t>Summe Beitrag neu</t>
  </si>
  <si>
    <t>1.</t>
  </si>
  <si>
    <t>2.</t>
  </si>
  <si>
    <t>Vereine, die in einer (oder mehreren) SGs/ASGs sind, füllen es nur aus Sicht des EINEN Stammvereins aus.</t>
  </si>
  <si>
    <t>Dann müssen die Spalten C und M mit der Anzahl der an der SG/ASG beteiligten Vereine befüllt werden.</t>
  </si>
  <si>
    <t>Diese Variante empfiehlt sich, wenn es verschiedene Konstellationen gibt.</t>
  </si>
  <si>
    <t>3.</t>
  </si>
  <si>
    <t>Vereine, die in einer "Voll-SG" sind befüllen die Tabelle ohne die Spalten C und M und teilen am Schluss die Gesamtsumme durch die Anzahl der an der SG beteiligten Stammvereine.</t>
  </si>
  <si>
    <t>2a.</t>
  </si>
  <si>
    <t>Es gibt 4 mögliche Sichtweisen/Ausfüllweisen:</t>
  </si>
  <si>
    <t>Vereine, die in einer (oder mehreren) SGs/ASGs sind, füllen es aus Sicht ALLER Stammvereine ALLER SGs/ASGs aus.</t>
  </si>
  <si>
    <t>Diese Variante empfiehlt sich, wenn man sehen will was das "ganze Konstrukt" bezahlt - unabhängig davon, wer dann welchen Anteil daran trägt.</t>
  </si>
  <si>
    <t>Anzahl der Teams je Spielklasse</t>
  </si>
  <si>
    <t>M-BzL</t>
  </si>
  <si>
    <t>M-KL</t>
  </si>
  <si>
    <t>F-WL</t>
  </si>
  <si>
    <t>M-WL</t>
  </si>
  <si>
    <t>F-BzL</t>
  </si>
  <si>
    <t>F-BkL</t>
  </si>
  <si>
    <t>M-BkL</t>
  </si>
  <si>
    <t>F-KL</t>
  </si>
  <si>
    <t>mJA-WL</t>
  </si>
  <si>
    <t>mJA-Bezirk</t>
  </si>
  <si>
    <t>mJB-WL</t>
  </si>
  <si>
    <t>mJB-Bezirke</t>
  </si>
  <si>
    <t>Bezirksbeitrag</t>
  </si>
  <si>
    <t>Bezirksbeiträge</t>
  </si>
  <si>
    <t>Bezirksbeitrag M/F alt</t>
  </si>
  <si>
    <t>Bezirksbeitrag Jugend alt</t>
  </si>
  <si>
    <t>Meldegeld</t>
  </si>
  <si>
    <t>mJC-WOL</t>
  </si>
  <si>
    <t>mJC-Bezirke</t>
  </si>
  <si>
    <t>wJA-WL</t>
  </si>
  <si>
    <t>wJA-Bezirke</t>
  </si>
  <si>
    <t>wJB-WL</t>
  </si>
  <si>
    <t>mJD-Bezirke</t>
  </si>
  <si>
    <t>wJB-Bezirke</t>
  </si>
  <si>
    <t>wJC-WOL</t>
  </si>
  <si>
    <t>wJC-Bezirke</t>
  </si>
  <si>
    <t>wJD-Bezirke</t>
  </si>
  <si>
    <t>Beitrag neu</t>
  </si>
  <si>
    <t>Meldegeld alt</t>
  </si>
  <si>
    <t>Männer/Frauen</t>
  </si>
  <si>
    <t>Heilbronn-Franken</t>
  </si>
  <si>
    <t>Enz-Murr</t>
  </si>
  <si>
    <t>Rems-Stuttgart</t>
  </si>
  <si>
    <t>SUMME Frauen*</t>
  </si>
  <si>
    <t>SUMME Männer*</t>
  </si>
  <si>
    <t>SUMME Jugend*</t>
  </si>
  <si>
    <t>Esslingen-Teck</t>
  </si>
  <si>
    <t>Stauferland</t>
  </si>
  <si>
    <t>Achalm-Nagold</t>
  </si>
  <si>
    <t>Neckar-Zollern</t>
  </si>
  <si>
    <t>Bodensee-Donau</t>
  </si>
  <si>
    <t>A-/B-Jugend</t>
  </si>
  <si>
    <t>Summe Beitag alt (ohne Senioren)</t>
  </si>
  <si>
    <t>EUR</t>
  </si>
  <si>
    <t>Bezirk</t>
  </si>
  <si>
    <t>Vereine, die nicht in einer (oder mehreren) SGs/ASGs sind, füllen den Bogen normal aus und lassen die Spalten C und M unbefüllt.</t>
  </si>
  <si>
    <t>Von den Vereinen sind nur die gelben Felder im Beitragsrechner befüllbar.</t>
  </si>
  <si>
    <t>Dann müssen die Spalten C und M mit der Anzahl der an der SG/ASG beteiligten Stammvereine befüllt werden.</t>
  </si>
  <si>
    <t>(Sofern es eine paritätische Verteilung gibt).</t>
  </si>
  <si>
    <t>* SUMME</t>
  </si>
  <si>
    <t>ist der Faktor zur Berechnung</t>
  </si>
  <si>
    <t>des Bezirksbeitrags alt</t>
  </si>
  <si>
    <t>In die Felder Beitragsrechner! L17 und Beitragsrechner! L18 muss der betr. Bezirksbeitrag manuell eingetragen werden</t>
  </si>
  <si>
    <t>Der Mitgliedsbeitrag von 140,00 EUR wird auch bei der Berechnung alt zugrunde gelegt.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</si>
</sst>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3" borderId="0" xfId="0" applyFont="1" applyFill="1"/>
    <xf numFmtId="0" fontId="4" fillId="0" borderId="0" xfId="0" applyFont="1" applyFill="1"/>
    <xf numFmtId="0" fontId="1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Protection="1"/>
    <xf numFmtId="0" fontId="1" fillId="4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64" fontId="0" fillId="0" borderId="0" xfId="0" applyNumberFormat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4" fontId="1" fillId="4" borderId="0" xfId="0" applyNumberFormat="1" applyFont="1" applyFill="1" applyAlignment="1" applyProtection="1">
      <alignment wrapText="1"/>
    </xf>
    <xf numFmtId="4" fontId="1" fillId="4" borderId="0" xfId="0" applyNumberFormat="1" applyFont="1" applyFill="1" applyProtection="1"/>
    <xf numFmtId="0" fontId="1" fillId="4" borderId="0" xfId="0" applyFont="1" applyFill="1" applyAlignment="1" applyProtection="1">
      <alignment wrapText="1"/>
    </xf>
    <xf numFmtId="0" fontId="1" fillId="2" borderId="0" xfId="0" applyFont="1" applyFill="1" applyProtection="1"/>
    <xf numFmtId="164" fontId="1" fillId="0" borderId="0" xfId="0" applyNumberFormat="1" applyFont="1" applyAlignment="1" applyProtection="1">
      <alignment horizontal="center"/>
    </xf>
    <xf numFmtId="4" fontId="1" fillId="0" borderId="0" xfId="0" applyNumberFormat="1" applyFo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4" fontId="0" fillId="4" borderId="0" xfId="0" applyNumberFormat="1" applyFill="1" applyProtection="1"/>
    <xf numFmtId="4" fontId="0" fillId="2" borderId="0" xfId="0" applyNumberFormat="1" applyFill="1" applyProtection="1"/>
    <xf numFmtId="16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7" fillId="0" borderId="0" xfId="0" applyFont="1" applyBorder="1" applyAlignment="1" applyProtection="1">
      <alignment horizontal="right"/>
    </xf>
    <xf numFmtId="164" fontId="7" fillId="0" borderId="0" xfId="0" applyNumberFormat="1" applyFont="1" applyBorder="1" applyProtection="1"/>
    <xf numFmtId="0" fontId="7" fillId="0" borderId="0" xfId="0" applyFont="1" applyProtection="1"/>
    <xf numFmtId="4" fontId="0" fillId="0" borderId="0" xfId="0" applyNumberFormat="1" applyFill="1" applyProtection="1"/>
    <xf numFmtId="164" fontId="0" fillId="0" borderId="0" xfId="0" applyNumberFormat="1" applyFont="1" applyProtection="1"/>
    <xf numFmtId="0" fontId="0" fillId="0" borderId="0" xfId="0" applyFont="1" applyProtection="1"/>
    <xf numFmtId="164" fontId="0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5" fillId="0" borderId="0" xfId="0" applyFont="1" applyFill="1" applyProtection="1"/>
    <xf numFmtId="4" fontId="0" fillId="3" borderId="0" xfId="0" applyNumberFormat="1" applyFill="1" applyProtection="1">
      <protection locked="0"/>
    </xf>
    <xf numFmtId="0" fontId="0" fillId="0" borderId="0" xfId="0" applyNumberFormat="1" applyAlignment="1" applyProtection="1">
      <alignment horizontal="right"/>
    </xf>
    <xf numFmtId="4" fontId="0" fillId="5" borderId="0" xfId="0" applyNumberFormat="1" applyFill="1" applyProtection="1"/>
    <xf numFmtId="164" fontId="6" fillId="0" borderId="0" xfId="0" applyNumberFormat="1" applyFont="1" applyAlignment="1" applyProtection="1">
      <alignment horizontal="center"/>
    </xf>
    <xf numFmtId="0" fontId="0" fillId="3" borderId="0" xfId="0" applyFill="1"/>
    <xf numFmtId="0" fontId="6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0" fontId="8" fillId="0" borderId="0" xfId="0" applyFont="1" applyProtection="1"/>
  </cellXfs>
  <cellStyles count="1">
    <cellStyle name="Standard" xfId="0" builtinId="0"/>
  </cellStyles>
  <dxfs count="3">
    <dxf>
      <font>
        <color theme="0"/>
      </font>
    </dxf>
    <dxf>
      <font>
        <color rgb="FF99FF66"/>
      </font>
    </dxf>
    <dxf>
      <font>
        <color theme="4" tint="0.59996337778862885"/>
      </font>
    </dxf>
  </dxfs>
  <tableStyles count="0" defaultTableStyle="TableStyleMedium2" defaultPivotStyle="PivotStyleLight16"/>
  <colors>
    <mruColors>
      <color rgb="FFFFCCFF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0FB6-2406-481C-93D9-110E0836239C}">
  <dimension ref="A2:B19"/>
  <sheetViews>
    <sheetView showGridLines="0" workbookViewId="0">
      <selection activeCell="B21" sqref="B21"/>
    </sheetView>
  </sheetViews>
  <sheetFormatPr baseColWidth="10" defaultRowHeight="15" x14ac:dyDescent="0.25"/>
  <cols>
    <col min="1" max="1" width="5.5703125" customWidth="1"/>
    <col min="2" max="2" width="165.85546875" bestFit="1" customWidth="1"/>
  </cols>
  <sheetData>
    <row r="2" spans="1:2" x14ac:dyDescent="0.25">
      <c r="B2" s="10" t="s">
        <v>106</v>
      </c>
    </row>
    <row r="3" spans="1:2" x14ac:dyDescent="0.25">
      <c r="B3" s="50" t="s">
        <v>112</v>
      </c>
    </row>
    <row r="4" spans="1:2" x14ac:dyDescent="0.25">
      <c r="B4" s="2" t="s">
        <v>113</v>
      </c>
    </row>
    <row r="6" spans="1:2" x14ac:dyDescent="0.25">
      <c r="A6" s="2" t="s">
        <v>56</v>
      </c>
    </row>
    <row r="8" spans="1:2" x14ac:dyDescent="0.25">
      <c r="A8" s="2" t="s">
        <v>48</v>
      </c>
      <c r="B8" t="s">
        <v>105</v>
      </c>
    </row>
    <row r="10" spans="1:2" x14ac:dyDescent="0.25">
      <c r="A10" s="2" t="s">
        <v>49</v>
      </c>
      <c r="B10" t="s">
        <v>50</v>
      </c>
    </row>
    <row r="11" spans="1:2" x14ac:dyDescent="0.25">
      <c r="A11" s="2"/>
      <c r="B11" t="s">
        <v>107</v>
      </c>
    </row>
    <row r="12" spans="1:2" x14ac:dyDescent="0.25">
      <c r="A12" s="2"/>
      <c r="B12" t="s">
        <v>52</v>
      </c>
    </row>
    <row r="14" spans="1:2" x14ac:dyDescent="0.25">
      <c r="A14" s="2" t="s">
        <v>55</v>
      </c>
      <c r="B14" t="s">
        <v>57</v>
      </c>
    </row>
    <row r="15" spans="1:2" x14ac:dyDescent="0.25">
      <c r="A15" s="2"/>
      <c r="B15" t="s">
        <v>51</v>
      </c>
    </row>
    <row r="16" spans="1:2" x14ac:dyDescent="0.25">
      <c r="A16" s="2"/>
      <c r="B16" t="s">
        <v>58</v>
      </c>
    </row>
    <row r="18" spans="1:2" x14ac:dyDescent="0.25">
      <c r="A18" s="2" t="s">
        <v>53</v>
      </c>
      <c r="B18" t="s">
        <v>54</v>
      </c>
    </row>
    <row r="19" spans="1:2" x14ac:dyDescent="0.25">
      <c r="B19" t="s">
        <v>108</v>
      </c>
    </row>
  </sheetData>
  <sheetProtection algorithmName="SHA-512" hashValue="MA9wHtgx5sCWnU0iuxcrZh6LM6Tosa84E2eJ19M5TQJcoVELjg9aXVSN+aR+lLx+aacvd6L8CUpjHLzEK+CS6Q==" saltValue="6SSea+Kahwv2UU5zyKwX4Q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F04D-DD03-4DD8-AB17-C3360F9E7403}">
  <dimension ref="A1:Q49"/>
  <sheetViews>
    <sheetView tabSelected="1" workbookViewId="0">
      <pane ySplit="2" topLeftCell="A3" activePane="bottomLeft" state="frozen"/>
      <selection pane="bottomLeft" activeCell="L17" sqref="L17"/>
    </sheetView>
  </sheetViews>
  <sheetFormatPr baseColWidth="10" defaultRowHeight="15" x14ac:dyDescent="0.25"/>
  <cols>
    <col min="1" max="1" width="16.7109375" style="14" bestFit="1" customWidth="1"/>
    <col min="2" max="2" width="11.42578125" style="14" customWidth="1"/>
    <col min="3" max="3" width="15.85546875" style="14" customWidth="1"/>
    <col min="4" max="4" width="14.5703125" style="14" customWidth="1"/>
    <col min="5" max="5" width="11" style="14" customWidth="1"/>
    <col min="6" max="6" width="17.140625" style="14" customWidth="1"/>
    <col min="7" max="7" width="13.85546875" style="14" bestFit="1" customWidth="1"/>
    <col min="8" max="8" width="11.42578125" style="14"/>
    <col min="9" max="9" width="5.42578125" style="14" customWidth="1"/>
    <col min="10" max="10" width="12.7109375" style="33" customWidth="1"/>
    <col min="11" max="11" width="31.85546875" style="14" bestFit="1" customWidth="1"/>
    <col min="12" max="12" width="13.42578125" style="34" customWidth="1"/>
    <col min="13" max="13" width="13.5703125" style="14" bestFit="1" customWidth="1"/>
    <col min="14" max="14" width="15.7109375" style="14" customWidth="1"/>
    <col min="15" max="15" width="9.5703125" style="14" bestFit="1" customWidth="1"/>
    <col min="16" max="16" width="27.140625" style="14" bestFit="1" customWidth="1"/>
    <col min="17" max="17" width="11.42578125" style="18"/>
    <col min="18" max="18" width="17.85546875" style="14" bestFit="1" customWidth="1"/>
    <col min="19" max="16384" width="11.42578125" style="14"/>
  </cols>
  <sheetData>
    <row r="1" spans="1:17" x14ac:dyDescent="0.25">
      <c r="D1" s="15" t="s">
        <v>2</v>
      </c>
      <c r="E1" s="15"/>
      <c r="F1" s="15"/>
      <c r="G1" s="15"/>
      <c r="H1" s="16" t="s">
        <v>3</v>
      </c>
      <c r="J1" s="17" t="s">
        <v>3</v>
      </c>
      <c r="K1" s="17"/>
      <c r="L1" s="17"/>
      <c r="M1" s="17"/>
      <c r="N1" s="17"/>
    </row>
    <row r="2" spans="1:17" s="19" customFormat="1" ht="60" x14ac:dyDescent="0.25">
      <c r="A2" s="19" t="s">
        <v>38</v>
      </c>
      <c r="B2" s="20" t="s">
        <v>59</v>
      </c>
      <c r="C2" s="21" t="s">
        <v>41</v>
      </c>
      <c r="D2" s="22"/>
      <c r="E2" s="23" t="s">
        <v>76</v>
      </c>
      <c r="F2" s="22" t="s">
        <v>42</v>
      </c>
      <c r="G2" s="24" t="s">
        <v>44</v>
      </c>
      <c r="H2" s="25"/>
      <c r="J2" s="26"/>
      <c r="K2" s="19" t="s">
        <v>40</v>
      </c>
      <c r="L2" s="27" t="s">
        <v>4</v>
      </c>
      <c r="M2" s="21" t="s">
        <v>43</v>
      </c>
      <c r="N2" s="20" t="s">
        <v>44</v>
      </c>
    </row>
    <row r="3" spans="1:17" x14ac:dyDescent="0.25">
      <c r="A3" s="30" t="s">
        <v>25</v>
      </c>
      <c r="B3" s="5"/>
      <c r="C3" s="5"/>
      <c r="D3" s="31">
        <f>IF(B3&lt;&gt;"",VLOOKUP(A3,Basis!B:E,2,0),0)</f>
        <v>0</v>
      </c>
      <c r="E3" s="31">
        <f>IF(B3&lt;&gt;"",VLOOKUP(A3,Basis!B:E,3,0),0)</f>
        <v>0</v>
      </c>
      <c r="F3" s="31">
        <f>IF(B3&lt;&gt;"",VLOOKUP(A3,Basis!B:E,4,0),0)</f>
        <v>0</v>
      </c>
      <c r="G3" s="31">
        <f>IF(C3="",(SUM(D3:F3)),SUM(D3:F3)/C3)</f>
        <v>0</v>
      </c>
      <c r="H3" s="32">
        <f>IF(C3=0,IF(B3="",0,VLOOKUP(A3,Basis!B:H,7,0)),(IF(B3="",0,VLOOKUP(A3,Basis!B:H,7,0))/C3))</f>
        <v>0</v>
      </c>
      <c r="J3" s="47">
        <v>1</v>
      </c>
      <c r="K3" s="6"/>
      <c r="L3" s="48">
        <f>IF(K3="",0,Basis!$G$3)</f>
        <v>0</v>
      </c>
      <c r="M3" s="7"/>
      <c r="N3" s="34">
        <f>IF(M3="",L3,L3/M3)</f>
        <v>0</v>
      </c>
      <c r="Q3" s="14"/>
    </row>
    <row r="4" spans="1:17" x14ac:dyDescent="0.25">
      <c r="A4" s="30" t="s">
        <v>24</v>
      </c>
      <c r="B4" s="5"/>
      <c r="C4" s="5"/>
      <c r="D4" s="31">
        <f>IF(B4&lt;&gt;"",VLOOKUP(A4,Basis!B:E,2,0),0)</f>
        <v>0</v>
      </c>
      <c r="E4" s="31">
        <f>IF(B4&lt;&gt;"",VLOOKUP(A4,Basis!B:E,3,0),0)</f>
        <v>0</v>
      </c>
      <c r="F4" s="31">
        <f>IF(B4&lt;&gt;"",VLOOKUP(A4,Basis!B:E,4,0),0)</f>
        <v>0</v>
      </c>
      <c r="G4" s="31">
        <f t="shared" ref="G4:G11" si="0">IF(C4="",(SUM(D4:F4)),SUM(D4:F4)/C4)</f>
        <v>0</v>
      </c>
      <c r="H4" s="32">
        <f>IF(C4=0,IF(B4="",0,VLOOKUP(A4,Basis!B:H,7,0)),(IF(B4="",0,VLOOKUP(A4,Basis!B:H,7,0))/C4))</f>
        <v>0</v>
      </c>
      <c r="J4" s="47">
        <v>2</v>
      </c>
      <c r="K4" s="6"/>
      <c r="L4" s="48">
        <f>IF(K4="",0,Basis!$G$3)</f>
        <v>0</v>
      </c>
      <c r="M4" s="7"/>
      <c r="N4" s="34">
        <f t="shared" ref="N4:N12" si="1">IF(M4="",L4,L4/M4)</f>
        <v>0</v>
      </c>
      <c r="Q4" s="14"/>
    </row>
    <row r="5" spans="1:17" x14ac:dyDescent="0.25">
      <c r="A5" s="30" t="s">
        <v>21</v>
      </c>
      <c r="B5" s="5"/>
      <c r="C5" s="5"/>
      <c r="D5" s="31">
        <f>IF(B5&lt;&gt;"",VLOOKUP(A5,Basis!B:E,2,0),0)</f>
        <v>0</v>
      </c>
      <c r="E5" s="31">
        <f>IF(B5&lt;&gt;"",VLOOKUP(A5,Basis!B:E,3,0),0)</f>
        <v>0</v>
      </c>
      <c r="F5" s="31">
        <f>IF(B5&lt;&gt;"",VLOOKUP(A5,Basis!B:E,4,0),0)</f>
        <v>0</v>
      </c>
      <c r="G5" s="31">
        <f t="shared" si="0"/>
        <v>0</v>
      </c>
      <c r="H5" s="32">
        <f>IF(C5=0,IF(B5="",0,VLOOKUP(A5,Basis!B:H,7,0)),(IF(B5="",0,VLOOKUP(A5,Basis!B:H,7,0))/C5))</f>
        <v>0</v>
      </c>
      <c r="J5" s="47">
        <v>3</v>
      </c>
      <c r="K5" s="6"/>
      <c r="L5" s="48">
        <f>IF(K5="",0,Basis!$G$3)</f>
        <v>0</v>
      </c>
      <c r="M5" s="7"/>
      <c r="N5" s="34">
        <f t="shared" si="1"/>
        <v>0</v>
      </c>
      <c r="Q5" s="14"/>
    </row>
    <row r="6" spans="1:17" x14ac:dyDescent="0.25">
      <c r="A6" s="30" t="s">
        <v>63</v>
      </c>
      <c r="B6" s="5"/>
      <c r="C6" s="5"/>
      <c r="D6" s="31">
        <f>IF(B6&lt;&gt;"",VLOOKUP(A6,Basis!B:E,2,0),0)</f>
        <v>0</v>
      </c>
      <c r="E6" s="31">
        <f>IF(B6&lt;&gt;"",VLOOKUP(A6,Basis!B:E,3,0),0)</f>
        <v>0</v>
      </c>
      <c r="F6" s="31">
        <f>IF(B6&lt;&gt;"",VLOOKUP(A6,Basis!B:E,4,0),0)</f>
        <v>0</v>
      </c>
      <c r="G6" s="31">
        <f t="shared" si="0"/>
        <v>0</v>
      </c>
      <c r="H6" s="32">
        <f>IF(C6=0,IF(B6="",0,VLOOKUP(A6,Basis!B:H,7,0)),(IF(B6="",0,VLOOKUP(A6,Basis!B:H,7,0))/C6))</f>
        <v>0</v>
      </c>
      <c r="J6" s="47">
        <v>4</v>
      </c>
      <c r="K6" s="6"/>
      <c r="L6" s="48">
        <f>IF(K6="",0,Basis!$G$3)</f>
        <v>0</v>
      </c>
      <c r="M6" s="7"/>
      <c r="N6" s="34">
        <f t="shared" si="1"/>
        <v>0</v>
      </c>
      <c r="Q6" s="14"/>
    </row>
    <row r="7" spans="1:17" x14ac:dyDescent="0.25">
      <c r="A7" s="30" t="s">
        <v>5</v>
      </c>
      <c r="B7" s="5"/>
      <c r="C7" s="5"/>
      <c r="D7" s="31">
        <f>IF(B7&lt;&gt;"",VLOOKUP(A7,Basis!B:E,2,0),0)</f>
        <v>0</v>
      </c>
      <c r="E7" s="31">
        <f>IF(B7&lt;&gt;"",VLOOKUP(A7,Basis!B:E,3,0),0)</f>
        <v>0</v>
      </c>
      <c r="F7" s="31">
        <f>IF(B7&lt;&gt;"",VLOOKUP(A7,Basis!B:E,4,0),0)</f>
        <v>0</v>
      </c>
      <c r="G7" s="31">
        <f t="shared" si="0"/>
        <v>0</v>
      </c>
      <c r="H7" s="32">
        <f>IF(C7=0,IF(B7="",0,VLOOKUP(A7,Basis!B:H,7,0)),(IF(B7="",0,VLOOKUP(A7,Basis!B:H,7,0))/C7))</f>
        <v>0</v>
      </c>
      <c r="J7" s="47">
        <v>5</v>
      </c>
      <c r="K7" s="6"/>
      <c r="L7" s="48">
        <f>IF(K7="",0,Basis!$G$3)</f>
        <v>0</v>
      </c>
      <c r="M7" s="7"/>
      <c r="N7" s="34">
        <f t="shared" si="1"/>
        <v>0</v>
      </c>
      <c r="Q7" s="14"/>
    </row>
    <row r="8" spans="1:17" x14ac:dyDescent="0.25">
      <c r="A8" s="30" t="s">
        <v>6</v>
      </c>
      <c r="B8" s="5"/>
      <c r="C8" s="5"/>
      <c r="D8" s="31">
        <f>IF(B8&lt;&gt;"",VLOOKUP(A8,Basis!B:E,2,0),0)</f>
        <v>0</v>
      </c>
      <c r="E8" s="31">
        <f>IF(B8&lt;&gt;"",VLOOKUP(A8,Basis!B:E,3,0),0)</f>
        <v>0</v>
      </c>
      <c r="F8" s="31">
        <f>IF(B8&lt;&gt;"",VLOOKUP(A8,Basis!B:E,4,0),0)</f>
        <v>0</v>
      </c>
      <c r="G8" s="31">
        <f t="shared" si="0"/>
        <v>0</v>
      </c>
      <c r="H8" s="32">
        <f>IF(C8=0,IF(B8="",0,VLOOKUP(A8,Basis!B:H,7,0)),(IF(B8="",0,VLOOKUP(A8,Basis!B:H,7,0))/C8))</f>
        <v>0</v>
      </c>
      <c r="J8" s="47">
        <v>6</v>
      </c>
      <c r="K8" s="6"/>
      <c r="L8" s="48">
        <f>IF(K8="",0,Basis!$G$3)</f>
        <v>0</v>
      </c>
      <c r="M8" s="7"/>
      <c r="N8" s="34">
        <f t="shared" si="1"/>
        <v>0</v>
      </c>
      <c r="Q8" s="14"/>
    </row>
    <row r="9" spans="1:17" x14ac:dyDescent="0.25">
      <c r="A9" s="30" t="s">
        <v>60</v>
      </c>
      <c r="B9" s="5"/>
      <c r="C9" s="5"/>
      <c r="D9" s="31">
        <f>IF(B9&lt;&gt;"",VLOOKUP(A9,Basis!B:E,2,0),0)</f>
        <v>0</v>
      </c>
      <c r="E9" s="31">
        <f>IF(B9&lt;&gt;"",VLOOKUP(A9,Basis!B:E,3,0),0)</f>
        <v>0</v>
      </c>
      <c r="F9" s="31">
        <f>IF(B9&lt;&gt;"",VLOOKUP(A9,Basis!B:E,4,0),0)</f>
        <v>0</v>
      </c>
      <c r="G9" s="31">
        <f t="shared" si="0"/>
        <v>0</v>
      </c>
      <c r="H9" s="32">
        <f>IF(C9=0,IF(B9="",0,VLOOKUP(A9,Basis!B:H,7,0)),(IF(B9="",0,VLOOKUP(A9,Basis!B:H,7,0))/C9))</f>
        <v>0</v>
      </c>
      <c r="J9" s="47">
        <v>7</v>
      </c>
      <c r="K9" s="6"/>
      <c r="L9" s="48">
        <f>IF(K9="",0,Basis!$G$3)</f>
        <v>0</v>
      </c>
      <c r="M9" s="7"/>
      <c r="N9" s="34">
        <f t="shared" si="1"/>
        <v>0</v>
      </c>
      <c r="Q9" s="14"/>
    </row>
    <row r="10" spans="1:17" x14ac:dyDescent="0.25">
      <c r="A10" s="30" t="s">
        <v>66</v>
      </c>
      <c r="B10" s="5"/>
      <c r="C10" s="5"/>
      <c r="D10" s="31">
        <f>IF(B10&lt;&gt;"",VLOOKUP(A10,Basis!B:E,2,0),0)</f>
        <v>0</v>
      </c>
      <c r="E10" s="31">
        <f>IF(B10&lt;&gt;"",VLOOKUP(A10,Basis!B:E,3,0),0)</f>
        <v>0</v>
      </c>
      <c r="F10" s="31">
        <f>IF(B10&lt;&gt;"",VLOOKUP(A10,Basis!B:E,4,0),0)</f>
        <v>0</v>
      </c>
      <c r="G10" s="31">
        <f t="shared" si="0"/>
        <v>0</v>
      </c>
      <c r="H10" s="32">
        <f>IF(C10=0,IF(B10="",0,VLOOKUP(A10,Basis!B:H,7,0)),(IF(B10="",0,VLOOKUP(A10,Basis!B:H,7,0))/C10))</f>
        <v>0</v>
      </c>
      <c r="J10" s="47">
        <v>8</v>
      </c>
      <c r="K10" s="6"/>
      <c r="L10" s="48">
        <f>IF(K10="",0,Basis!$G$3)</f>
        <v>0</v>
      </c>
      <c r="M10" s="7"/>
      <c r="N10" s="34">
        <f t="shared" si="1"/>
        <v>0</v>
      </c>
      <c r="Q10" s="14"/>
    </row>
    <row r="11" spans="1:17" x14ac:dyDescent="0.25">
      <c r="A11" s="30" t="s">
        <v>61</v>
      </c>
      <c r="B11" s="5"/>
      <c r="C11" s="5"/>
      <c r="D11" s="31">
        <f>IF(B11&lt;&gt;"",VLOOKUP(A11,Basis!B:E,2,0),0)</f>
        <v>0</v>
      </c>
      <c r="E11" s="31">
        <f>IF(B11&lt;&gt;"",VLOOKUP(A11,Basis!B:E,3,0),0)</f>
        <v>0</v>
      </c>
      <c r="F11" s="31">
        <f>IF(B11&lt;&gt;"",VLOOKUP(A11,Basis!B:E,4,0),0)</f>
        <v>0</v>
      </c>
      <c r="G11" s="31">
        <f t="shared" si="0"/>
        <v>0</v>
      </c>
      <c r="H11" s="32">
        <f>IF(C11=0,IF(B11="",0,VLOOKUP(A11,Basis!B:H,7,0)),(IF(B11="",0,VLOOKUP(A11,Basis!B:H,7,0))/C11))</f>
        <v>0</v>
      </c>
      <c r="J11" s="47">
        <v>9</v>
      </c>
      <c r="K11" s="6"/>
      <c r="L11" s="48">
        <f>IF(K11="",0,Basis!$G$3)</f>
        <v>0</v>
      </c>
      <c r="M11" s="7"/>
      <c r="N11" s="34">
        <f t="shared" si="1"/>
        <v>0</v>
      </c>
      <c r="Q11" s="14"/>
    </row>
    <row r="12" spans="1:17" x14ac:dyDescent="0.25">
      <c r="A12" s="29" t="s">
        <v>94</v>
      </c>
      <c r="B12" s="13">
        <f>SUM(B3:B11)</f>
        <v>0</v>
      </c>
      <c r="C12" s="12"/>
      <c r="D12" s="38"/>
      <c r="E12" s="38"/>
      <c r="F12" s="38"/>
      <c r="G12" s="38"/>
      <c r="H12" s="38"/>
      <c r="J12" s="47">
        <v>10</v>
      </c>
      <c r="K12" s="6"/>
      <c r="L12" s="48">
        <f>IF(K12="",0,Basis!$G$3)</f>
        <v>0</v>
      </c>
      <c r="M12" s="7"/>
      <c r="N12" s="34">
        <f t="shared" si="1"/>
        <v>0</v>
      </c>
      <c r="Q12" s="14"/>
    </row>
    <row r="13" spans="1:17" x14ac:dyDescent="0.25">
      <c r="A13" s="30" t="s">
        <v>26</v>
      </c>
      <c r="B13" s="5"/>
      <c r="C13" s="5"/>
      <c r="D13" s="31">
        <f>IF(B13&lt;&gt;"",VLOOKUP(A13,Basis!B:E,2,0),0)</f>
        <v>0</v>
      </c>
      <c r="E13" s="31">
        <f>IF(B13&lt;&gt;"",VLOOKUP(A13,Basis!B:E,3,0),0)</f>
        <v>0</v>
      </c>
      <c r="F13" s="31">
        <f>IF(B13&lt;&gt;"",VLOOKUP(A13,Basis!B:E,4,0),0)</f>
        <v>0</v>
      </c>
      <c r="G13" s="31">
        <f>IF(C13="",(SUM(D13:F13)),SUM(D13:F13)/C13)</f>
        <v>0</v>
      </c>
      <c r="H13" s="32">
        <f>IF(C13=0,IF(B13="",0,VLOOKUP(A13,Basis!B:H,7,0)),(IF(B13="",0,VLOOKUP(A13,Basis!B:H,7,0))/C13))</f>
        <v>0</v>
      </c>
      <c r="Q13" s="14"/>
    </row>
    <row r="14" spans="1:17" x14ac:dyDescent="0.25">
      <c r="A14" s="30" t="s">
        <v>27</v>
      </c>
      <c r="B14" s="5"/>
      <c r="C14" s="5"/>
      <c r="D14" s="31">
        <f>IF(B14&lt;&gt;"",VLOOKUP(A14,Basis!B:E,2,0),0)</f>
        <v>0</v>
      </c>
      <c r="E14" s="31">
        <f>IF(B14&lt;&gt;"",VLOOKUP(A14,Basis!B:E,3,0),0)</f>
        <v>0</v>
      </c>
      <c r="F14" s="31">
        <f>IF(B14&lt;&gt;"",VLOOKUP(A14,Basis!B:E,4,0),0)</f>
        <v>0</v>
      </c>
      <c r="G14" s="31">
        <f>IF(C14="",(SUM(D14:F14)),SUM(D14:F14)/C14)</f>
        <v>0</v>
      </c>
      <c r="H14" s="32">
        <f>IF(C14=0,IF(B14="",0,VLOOKUP(A14,Basis!B:H,7,0)),(IF(B14="",0,VLOOKUP(A14,Basis!B:H,7,0))/C14))</f>
        <v>0</v>
      </c>
      <c r="L14" s="27" t="s">
        <v>72</v>
      </c>
      <c r="N14" s="28" t="s">
        <v>73</v>
      </c>
      <c r="O14" s="49" t="s">
        <v>103</v>
      </c>
      <c r="P14" s="29" t="s">
        <v>104</v>
      </c>
      <c r="Q14" s="14"/>
    </row>
    <row r="15" spans="1:17" x14ac:dyDescent="0.25">
      <c r="A15" s="30" t="s">
        <v>22</v>
      </c>
      <c r="B15" s="5"/>
      <c r="C15" s="5"/>
      <c r="D15" s="31">
        <f>IF(B15&lt;&gt;"",VLOOKUP(A15,Basis!B:E,2,0),0)</f>
        <v>0</v>
      </c>
      <c r="E15" s="31">
        <f>IF(B15&lt;&gt;"",VLOOKUP(A15,Basis!B:E,3,0),0)</f>
        <v>0</v>
      </c>
      <c r="F15" s="31">
        <f>IF(B15&lt;&gt;"",VLOOKUP(A15,Basis!B:E,4,0),0)</f>
        <v>0</v>
      </c>
      <c r="G15" s="31">
        <f>IF(C15="",(SUM(D15:F15)),SUM(D15:F15)/C15)</f>
        <v>0</v>
      </c>
      <c r="H15" s="32">
        <f>IF(C15=0,IF(B15="",0,VLOOKUP(A15,Basis!B:H,7,0)),(IF(B15="",0,VLOOKUP(A15,Basis!B:H,7,0))/C15))</f>
        <v>0</v>
      </c>
      <c r="J15" s="39">
        <f>+G49</f>
        <v>0</v>
      </c>
      <c r="K15" s="40" t="s">
        <v>88</v>
      </c>
      <c r="N15" s="35" t="s">
        <v>89</v>
      </c>
      <c r="O15" s="36">
        <v>60</v>
      </c>
      <c r="P15" s="37" t="s">
        <v>90</v>
      </c>
      <c r="Q15" s="14"/>
    </row>
    <row r="16" spans="1:17" x14ac:dyDescent="0.25">
      <c r="A16" s="30" t="s">
        <v>62</v>
      </c>
      <c r="B16" s="5"/>
      <c r="C16" s="5"/>
      <c r="D16" s="31">
        <f>IF(B16&lt;&gt;"",VLOOKUP(A16,Basis!B:E,2,0),0)</f>
        <v>0</v>
      </c>
      <c r="E16" s="31">
        <f>IF(B16&lt;&gt;"",VLOOKUP(A16,Basis!B:E,3,0),0)</f>
        <v>0</v>
      </c>
      <c r="F16" s="31">
        <f>IF(B16&lt;&gt;"",VLOOKUP(A16,Basis!B:E,4,0),0)</f>
        <v>0</v>
      </c>
      <c r="G16" s="31">
        <f>IF(C16="",(SUM(D16:F16)),SUM(D16:F16)/C16)</f>
        <v>0</v>
      </c>
      <c r="H16" s="32">
        <f>IF(C16=0,IF(B16="",0,VLOOKUP(A16,Basis!B:H,7,0)),(IF(B16="",0,VLOOKUP(A16,Basis!B:H,7,0))/C16))</f>
        <v>0</v>
      </c>
      <c r="J16" s="41">
        <f>(B12+B22)*L16</f>
        <v>0</v>
      </c>
      <c r="K16" s="14" t="s">
        <v>74</v>
      </c>
      <c r="L16" s="46"/>
      <c r="N16" s="35" t="s">
        <v>101</v>
      </c>
      <c r="O16" s="36">
        <v>0</v>
      </c>
      <c r="P16" s="37" t="s">
        <v>90</v>
      </c>
      <c r="Q16" s="14"/>
    </row>
    <row r="17" spans="1:17" x14ac:dyDescent="0.25">
      <c r="A17" s="30" t="s">
        <v>7</v>
      </c>
      <c r="B17" s="5"/>
      <c r="C17" s="5"/>
      <c r="D17" s="31">
        <f>IF(B17&lt;&gt;"",VLOOKUP(A17,Basis!B:E,2,0),0)</f>
        <v>0</v>
      </c>
      <c r="E17" s="31">
        <f>IF(B17&lt;&gt;"",VLOOKUP(A17,Basis!B:E,3,0),0)</f>
        <v>0</v>
      </c>
      <c r="F17" s="31">
        <f>IF(B17&lt;&gt;"",VLOOKUP(A17,Basis!B:E,4,0),0)</f>
        <v>0</v>
      </c>
      <c r="G17" s="31">
        <f>IF(C17="",(SUM(D17:F17)),SUM(D17:F17)/C17)</f>
        <v>0</v>
      </c>
      <c r="H17" s="32">
        <f>IF(C17=0,IF(B17="",0,VLOOKUP(A17,Basis!B:H,7,0)),(IF(B17="",0,VLOOKUP(A17,Basis!B:H,7,0))/C17))</f>
        <v>0</v>
      </c>
      <c r="J17" s="41">
        <f>($B$49)*L17</f>
        <v>0</v>
      </c>
      <c r="K17" s="14" t="s">
        <v>75</v>
      </c>
      <c r="L17" s="46"/>
      <c r="N17" s="35" t="s">
        <v>89</v>
      </c>
      <c r="O17" s="36">
        <v>60</v>
      </c>
      <c r="P17" s="37" t="s">
        <v>91</v>
      </c>
      <c r="Q17" s="14"/>
    </row>
    <row r="18" spans="1:17" x14ac:dyDescent="0.25">
      <c r="A18" s="30" t="s">
        <v>8</v>
      </c>
      <c r="B18" s="5"/>
      <c r="C18" s="5"/>
      <c r="D18" s="31">
        <f>IF(B18&lt;&gt;"",VLOOKUP(A18,Basis!B:E,2,0),0)</f>
        <v>0</v>
      </c>
      <c r="E18" s="31">
        <f>IF(B18&lt;&gt;"",VLOOKUP(A18,Basis!B:E,3,0),0)</f>
        <v>0</v>
      </c>
      <c r="F18" s="31">
        <f>IF(B18&lt;&gt;"",VLOOKUP(A18,Basis!B:E,4,0),0)</f>
        <v>0</v>
      </c>
      <c r="G18" s="31">
        <f>IF(C18="",(SUM(D18:F18)),SUM(D18:F18)/C18)</f>
        <v>0</v>
      </c>
      <c r="H18" s="32">
        <f>IF(C18=0,IF(B18="",0,VLOOKUP(A18,Basis!B:H,7,0)),(IF(B18="",0,VLOOKUP(A18,Basis!B:H,7,0))/C18))</f>
        <v>0</v>
      </c>
      <c r="J18" s="52">
        <v>140</v>
      </c>
      <c r="K18" s="53" t="s">
        <v>0</v>
      </c>
      <c r="N18" s="35" t="s">
        <v>101</v>
      </c>
      <c r="O18" s="36">
        <v>30</v>
      </c>
      <c r="P18" s="37" t="s">
        <v>91</v>
      </c>
      <c r="Q18" s="14"/>
    </row>
    <row r="19" spans="1:17" x14ac:dyDescent="0.25">
      <c r="A19" s="30" t="s">
        <v>64</v>
      </c>
      <c r="B19" s="5"/>
      <c r="C19" s="5"/>
      <c r="D19" s="31">
        <f>IF(B19&lt;&gt;"",VLOOKUP(A19,Basis!B:E,2,0),0)</f>
        <v>0</v>
      </c>
      <c r="E19" s="31">
        <f>IF(B19&lt;&gt;"",VLOOKUP(A19,Basis!B:E,3,0),0)</f>
        <v>0</v>
      </c>
      <c r="F19" s="31">
        <f>IF(B19&lt;&gt;"",VLOOKUP(A19,Basis!B:E,4,0),0)</f>
        <v>0</v>
      </c>
      <c r="G19" s="31">
        <f>IF(C19="",(SUM(D19:F19)),SUM(D19:F19)/C19)</f>
        <v>0</v>
      </c>
      <c r="H19" s="32">
        <f>IF(C19=0,IF(B19="",0,VLOOKUP(A19,Basis!B:H,7,0)),(IF(B19="",0,VLOOKUP(A19,Basis!B:H,7,0))/C19))</f>
        <v>0</v>
      </c>
      <c r="J19" s="42">
        <f>SUM(J15:J17)</f>
        <v>0</v>
      </c>
      <c r="K19" s="19" t="s">
        <v>102</v>
      </c>
      <c r="N19" s="35" t="s">
        <v>89</v>
      </c>
      <c r="O19" s="36">
        <v>91.2</v>
      </c>
      <c r="P19" s="37" t="s">
        <v>92</v>
      </c>
    </row>
    <row r="20" spans="1:17" x14ac:dyDescent="0.25">
      <c r="A20" s="30" t="s">
        <v>65</v>
      </c>
      <c r="B20" s="5"/>
      <c r="C20" s="5"/>
      <c r="D20" s="31">
        <f>IF(B20&lt;&gt;"",VLOOKUP(A20,Basis!B:E,2,0),0)</f>
        <v>0</v>
      </c>
      <c r="E20" s="31">
        <f>IF(B20&lt;&gt;"",VLOOKUP(A20,Basis!B:E,3,0),0)</f>
        <v>0</v>
      </c>
      <c r="F20" s="31">
        <f>IF(B20&lt;&gt;"",VLOOKUP(A20,Basis!B:E,4,0),0)</f>
        <v>0</v>
      </c>
      <c r="G20" s="31">
        <f>IF(C20="",(SUM(D20:F20)),SUM(D20:F20)/C20)</f>
        <v>0</v>
      </c>
      <c r="H20" s="32">
        <f>IF(C20=0,IF(B20="",0,VLOOKUP(A20,Basis!B:H,7,0)),(IF(B20="",0,VLOOKUP(A20,Basis!B:H,7,0))/C20))</f>
        <v>0</v>
      </c>
      <c r="N20" s="35" t="s">
        <v>101</v>
      </c>
      <c r="O20" s="36">
        <v>0</v>
      </c>
      <c r="P20" s="37" t="s">
        <v>92</v>
      </c>
    </row>
    <row r="21" spans="1:17" x14ac:dyDescent="0.25">
      <c r="A21" s="30" t="s">
        <v>67</v>
      </c>
      <c r="B21" s="5"/>
      <c r="C21" s="5"/>
      <c r="D21" s="31">
        <f>IF(B21&lt;&gt;"",VLOOKUP(A21,Basis!B:E,2,0),0)</f>
        <v>0</v>
      </c>
      <c r="E21" s="31">
        <f>IF(B21&lt;&gt;"",VLOOKUP(A21,Basis!B:E,3,0),0)</f>
        <v>0</v>
      </c>
      <c r="F21" s="31">
        <f>IF(B21&lt;&gt;"",VLOOKUP(A21,Basis!B:E,4,0),0)</f>
        <v>0</v>
      </c>
      <c r="G21" s="31">
        <f>IF(C21="",(SUM(D21:F21)),SUM(D21:F21)/C21)</f>
        <v>0</v>
      </c>
      <c r="H21" s="32">
        <f>IF(C21=0,IF(B21="",0,VLOOKUP(A21,Basis!B:H,7,0)),(IF(B21="",0,VLOOKUP(A21,Basis!B:H,7,0))/C21))</f>
        <v>0</v>
      </c>
      <c r="N21" s="35" t="s">
        <v>89</v>
      </c>
      <c r="O21" s="36">
        <v>60</v>
      </c>
      <c r="P21" s="37" t="s">
        <v>96</v>
      </c>
    </row>
    <row r="22" spans="1:17" x14ac:dyDescent="0.25">
      <c r="A22" s="29" t="s">
        <v>93</v>
      </c>
      <c r="B22" s="43">
        <f>SUM(B13:B21)</f>
        <v>0</v>
      </c>
      <c r="N22" s="35" t="s">
        <v>101</v>
      </c>
      <c r="O22" s="36">
        <v>0</v>
      </c>
      <c r="P22" s="37" t="s">
        <v>96</v>
      </c>
    </row>
    <row r="23" spans="1:17" x14ac:dyDescent="0.25">
      <c r="A23" s="30" t="s">
        <v>9</v>
      </c>
      <c r="B23" s="5"/>
      <c r="C23" s="5"/>
      <c r="D23" s="31">
        <f>IF(B23&lt;&gt;"",VLOOKUP(A23,Basis!B:E,2,0),0)</f>
        <v>0</v>
      </c>
      <c r="E23" s="31">
        <f>IF(B23&lt;&gt;"",VLOOKUP(A23,Basis!B:E,3,0),0)</f>
        <v>0</v>
      </c>
      <c r="F23" s="31">
        <f>IF(B23&lt;&gt;"",VLOOKUP(A23,Basis!B:E,4,0),0)</f>
        <v>0</v>
      </c>
      <c r="G23" s="31">
        <f>IF(C23="",(SUM(D23:F23)),SUM(D23:F23)/C23)</f>
        <v>0</v>
      </c>
      <c r="H23" s="32">
        <f>IF(C23=0,IF(B23="",0,VLOOKUP(A23,Basis!B:H,7,0)),(IF(B23="",0,VLOOKUP(A23,Basis!B:H,7,0))/C23))</f>
        <v>0</v>
      </c>
      <c r="N23" s="35" t="s">
        <v>89</v>
      </c>
      <c r="O23" s="36">
        <v>110</v>
      </c>
      <c r="P23" s="37" t="s">
        <v>97</v>
      </c>
    </row>
    <row r="24" spans="1:17" x14ac:dyDescent="0.25">
      <c r="A24" s="30" t="s">
        <v>10</v>
      </c>
      <c r="B24" s="5"/>
      <c r="C24" s="5"/>
      <c r="D24" s="31">
        <f>IF(B24&lt;&gt;"",VLOOKUP(A24,Basis!B:E,2,0),0)</f>
        <v>0</v>
      </c>
      <c r="E24" s="31">
        <f>IF(B24&lt;&gt;"",VLOOKUP(A24,Basis!B:E,3,0),0)</f>
        <v>0</v>
      </c>
      <c r="F24" s="31">
        <f>IF(B24&lt;&gt;"",VLOOKUP(A24,Basis!B:E,4,0),0)</f>
        <v>0</v>
      </c>
      <c r="G24" s="31">
        <f>IF(C24="",(SUM(D24:F24)),SUM(D24:F24)/C24)</f>
        <v>0</v>
      </c>
      <c r="H24" s="32">
        <f>IF(C24=0,IF(B24="",0,VLOOKUP(A24,Basis!B:H,7,0)),(IF(B24="",0,VLOOKUP(A24,Basis!B:H,7,0))/C24))</f>
        <v>0</v>
      </c>
      <c r="N24" s="35" t="s">
        <v>101</v>
      </c>
      <c r="O24" s="36">
        <v>0</v>
      </c>
      <c r="P24" s="37" t="s">
        <v>97</v>
      </c>
    </row>
    <row r="25" spans="1:17" x14ac:dyDescent="0.25">
      <c r="A25" s="30" t="s">
        <v>68</v>
      </c>
      <c r="B25" s="5"/>
      <c r="C25" s="5"/>
      <c r="D25" s="31">
        <f>IF(B25&lt;&gt;"",VLOOKUP(A25,Basis!B:E,2,0),0)</f>
        <v>0</v>
      </c>
      <c r="E25" s="31">
        <f>IF(B25&lt;&gt;"",VLOOKUP(A25,Basis!B:E,3,0),0)</f>
        <v>0</v>
      </c>
      <c r="F25" s="31">
        <f>IF(B25&lt;&gt;"",VLOOKUP(A25,Basis!B:E,4,0),0)</f>
        <v>0</v>
      </c>
      <c r="G25" s="31">
        <f>IF(C25="",(SUM(D25:F25)),SUM(D25:F25)/C25)</f>
        <v>0</v>
      </c>
      <c r="H25" s="32">
        <f>IF(C25=0,IF(B25="",0,VLOOKUP(A25,Basis!B:H,7,0)),(IF(B25="",0,VLOOKUP(A25,Basis!B:H,7,0))/C25))</f>
        <v>0</v>
      </c>
      <c r="N25" s="35" t="s">
        <v>89</v>
      </c>
      <c r="O25" s="36">
        <v>100</v>
      </c>
      <c r="P25" s="37" t="s">
        <v>98</v>
      </c>
    </row>
    <row r="26" spans="1:17" x14ac:dyDescent="0.25">
      <c r="A26" s="30" t="s">
        <v>69</v>
      </c>
      <c r="B26" s="5"/>
      <c r="C26" s="5"/>
      <c r="D26" s="31">
        <f>IF(B26&lt;&gt;"",VLOOKUP(A26,Basis!B:E,2,0),0)</f>
        <v>0</v>
      </c>
      <c r="E26" s="31">
        <f>IF(B26&lt;&gt;"",VLOOKUP(A26,Basis!B:E,3,0),0)</f>
        <v>0</v>
      </c>
      <c r="F26" s="31">
        <f>IF(B26&lt;&gt;"",VLOOKUP(A26,Basis!B:E,4,0),0)</f>
        <v>0</v>
      </c>
      <c r="G26" s="31">
        <f>IF(C26="",(SUM(D26:F26)),SUM(D26:F26)/C26)</f>
        <v>0</v>
      </c>
      <c r="H26" s="32">
        <f>IF(C26=0,IF(B26="",0,VLOOKUP(A26,Basis!B:H,7,0)),(IF(B26="",0,VLOOKUP(A26,Basis!B:H,7,0))/C26))</f>
        <v>0</v>
      </c>
      <c r="N26" s="35" t="s">
        <v>101</v>
      </c>
      <c r="O26" s="36">
        <v>20</v>
      </c>
      <c r="P26" s="37" t="s">
        <v>98</v>
      </c>
    </row>
    <row r="27" spans="1:17" x14ac:dyDescent="0.25">
      <c r="A27" s="30" t="s">
        <v>11</v>
      </c>
      <c r="B27" s="5"/>
      <c r="C27" s="5"/>
      <c r="D27" s="31">
        <f>IF(B27&lt;&gt;"",VLOOKUP(A27,Basis!B:E,2,0),0)</f>
        <v>0</v>
      </c>
      <c r="E27" s="31">
        <f>IF(B27&lt;&gt;"",VLOOKUP(A27,Basis!B:E,3,0),0)</f>
        <v>0</v>
      </c>
      <c r="F27" s="31">
        <f>IF(B27&lt;&gt;"",VLOOKUP(A27,Basis!B:E,4,0),0)</f>
        <v>0</v>
      </c>
      <c r="G27" s="31">
        <f>IF(C27="",(SUM(D27:F27)),SUM(D27:F27)/C27)</f>
        <v>0</v>
      </c>
      <c r="H27" s="32">
        <f>IF(C27=0,IF(B27="",0,VLOOKUP(A27,Basis!B:H,7,0)),(IF(B27="",0,VLOOKUP(A27,Basis!B:H,7,0))/C27))</f>
        <v>0</v>
      </c>
      <c r="N27" s="35" t="s">
        <v>89</v>
      </c>
      <c r="O27" s="36">
        <v>0</v>
      </c>
      <c r="P27" s="37" t="s">
        <v>99</v>
      </c>
    </row>
    <row r="28" spans="1:17" x14ac:dyDescent="0.25">
      <c r="A28" s="30" t="s">
        <v>70</v>
      </c>
      <c r="B28" s="5"/>
      <c r="C28" s="5"/>
      <c r="D28" s="31">
        <f>IF(B28&lt;&gt;"",VLOOKUP(A28,Basis!B:E,2,0),0)</f>
        <v>0</v>
      </c>
      <c r="E28" s="31">
        <f>IF(B28&lt;&gt;"",VLOOKUP(A28,Basis!B:E,3,0),0)</f>
        <v>0</v>
      </c>
      <c r="F28" s="31">
        <f>IF(B28&lt;&gt;"",VLOOKUP(A28,Basis!B:E,4,0),0)</f>
        <v>0</v>
      </c>
      <c r="G28" s="31">
        <f>IF(C28="",(SUM(D28:F28)),SUM(D28:F28)/C28)</f>
        <v>0</v>
      </c>
      <c r="H28" s="32">
        <f>IF(C28=0,IF(B28="",0,VLOOKUP(A28,Basis!B:H,7,0)),(IF(B28="",0,VLOOKUP(A28,Basis!B:H,7,0))/C28))</f>
        <v>0</v>
      </c>
      <c r="N28" s="35" t="s">
        <v>101</v>
      </c>
      <c r="O28" s="36">
        <v>0</v>
      </c>
      <c r="P28" s="37" t="s">
        <v>99</v>
      </c>
    </row>
    <row r="29" spans="1:17" x14ac:dyDescent="0.25">
      <c r="A29" s="30" t="s">
        <v>71</v>
      </c>
      <c r="B29" s="5"/>
      <c r="C29" s="5"/>
      <c r="D29" s="31">
        <f>IF(B29&lt;&gt;"",VLOOKUP(A29,Basis!B:E,2,0),0)</f>
        <v>0</v>
      </c>
      <c r="E29" s="31">
        <f>IF(B29&lt;&gt;"",VLOOKUP(A29,Basis!B:E,3,0),0)</f>
        <v>0</v>
      </c>
      <c r="F29" s="31">
        <f>IF(B29&lt;&gt;"",VLOOKUP(A29,Basis!B:E,4,0),0)</f>
        <v>0</v>
      </c>
      <c r="G29" s="31">
        <f>IF(C29="",(SUM(D29:F29)),SUM(D29:F29)/C29)</f>
        <v>0</v>
      </c>
      <c r="H29" s="32">
        <f>IF(C29=0,IF(B29="",0,VLOOKUP(A29,Basis!B:H,7,0)),(IF(B29="",0,VLOOKUP(A29,Basis!B:H,7,0))/C29))</f>
        <v>0</v>
      </c>
      <c r="N29" s="35" t="s">
        <v>89</v>
      </c>
      <c r="O29" s="36">
        <v>150</v>
      </c>
      <c r="P29" s="37" t="s">
        <v>100</v>
      </c>
    </row>
    <row r="30" spans="1:17" x14ac:dyDescent="0.25">
      <c r="A30" s="30" t="s">
        <v>77</v>
      </c>
      <c r="B30" s="5"/>
      <c r="C30" s="5"/>
      <c r="D30" s="31">
        <f>IF(B30&lt;&gt;"",VLOOKUP(A30,Basis!B:E,2,0),0)</f>
        <v>0</v>
      </c>
      <c r="E30" s="31">
        <f>IF(B30&lt;&gt;"",VLOOKUP(A30,Basis!B:E,3,0),0)</f>
        <v>0</v>
      </c>
      <c r="F30" s="31">
        <f>IF(B30&lt;&gt;"",VLOOKUP(A30,Basis!B:E,4,0),0)</f>
        <v>0</v>
      </c>
      <c r="G30" s="31">
        <f>IF(C30="",(SUM(D30:F30)),SUM(D30:F30)/C30)</f>
        <v>0</v>
      </c>
      <c r="H30" s="32">
        <f>IF(C30=0,IF(B30="",0,VLOOKUP(A30,Basis!B:H,7,0)),(IF(B30="",0,VLOOKUP(A30,Basis!B:H,7,0))/C30))</f>
        <v>0</v>
      </c>
      <c r="N30" s="35" t="s">
        <v>101</v>
      </c>
      <c r="O30" s="36">
        <v>50</v>
      </c>
      <c r="P30" s="37" t="s">
        <v>100</v>
      </c>
    </row>
    <row r="31" spans="1:17" x14ac:dyDescent="0.25">
      <c r="A31" s="30" t="s">
        <v>12</v>
      </c>
      <c r="B31" s="5"/>
      <c r="C31" s="5"/>
      <c r="D31" s="31">
        <f>IF(B31&lt;&gt;"",VLOOKUP(A31,Basis!B:E,2,0),0)</f>
        <v>0</v>
      </c>
      <c r="E31" s="31">
        <f>IF(B31&lt;&gt;"",VLOOKUP(A31,Basis!B:E,3,0),0)</f>
        <v>0</v>
      </c>
      <c r="F31" s="31">
        <f>IF(B31&lt;&gt;"",VLOOKUP(A31,Basis!B:E,4,0),0)</f>
        <v>0</v>
      </c>
      <c r="G31" s="31">
        <f>IF(C31="",(SUM(D31:F31)),SUM(D31:F31)/C31)</f>
        <v>0</v>
      </c>
      <c r="H31" s="32">
        <f>IF(C31=0,IF(B31="",0,VLOOKUP(A31,Basis!B:H,7,0)),(IF(B31="",0,VLOOKUP(A31,Basis!B:H,7,0))/C31))</f>
        <v>0</v>
      </c>
    </row>
    <row r="32" spans="1:17" x14ac:dyDescent="0.25">
      <c r="A32" s="30" t="s">
        <v>78</v>
      </c>
      <c r="B32" s="5"/>
      <c r="C32" s="5"/>
      <c r="D32" s="31">
        <f>IF(B32&lt;&gt;"",VLOOKUP(A32,Basis!B:E,2,0),0)</f>
        <v>0</v>
      </c>
      <c r="E32" s="31">
        <f>IF(B32&lt;&gt;"",VLOOKUP(A32,Basis!B:E,3,0),0)</f>
        <v>0</v>
      </c>
      <c r="F32" s="31">
        <f>IF(B32&lt;&gt;"",VLOOKUP(A32,Basis!B:E,4,0),0)</f>
        <v>0</v>
      </c>
      <c r="G32" s="31">
        <f>IF(C32="",(SUM(D32:F32)),SUM(D32:F32)/C32)</f>
        <v>0</v>
      </c>
      <c r="H32" s="32">
        <f>IF(C32=0,IF(B32="",0,VLOOKUP(A32,Basis!B:H,7,0)),(IF(B32="",0,VLOOKUP(A32,Basis!B:H,7,0))/C32))</f>
        <v>0</v>
      </c>
      <c r="K32" s="19" t="s">
        <v>87</v>
      </c>
      <c r="O32" s="51" t="s">
        <v>109</v>
      </c>
      <c r="P32" s="37" t="s">
        <v>110</v>
      </c>
    </row>
    <row r="33" spans="1:16" x14ac:dyDescent="0.25">
      <c r="A33" s="30" t="s">
        <v>13</v>
      </c>
      <c r="B33" s="5"/>
      <c r="C33" s="5"/>
      <c r="D33" s="31">
        <f>IF(B33&lt;&gt;"",VLOOKUP(A33,Basis!B:E,2,0),0)</f>
        <v>0</v>
      </c>
      <c r="E33" s="31">
        <f>IF(B33&lt;&gt;"",VLOOKUP(A33,Basis!B:E,3,0),0)</f>
        <v>0</v>
      </c>
      <c r="F33" s="31">
        <f>IF(B33&lt;&gt;"",VLOOKUP(A33,Basis!B:E,4,0),0)</f>
        <v>0</v>
      </c>
      <c r="G33" s="31">
        <f>IF(C33="",(SUM(D33:F33)),SUM(D33:F33)/C33)</f>
        <v>0</v>
      </c>
      <c r="H33" s="32">
        <f>IF(C33=0,IF(B33="",0,VLOOKUP(A33,Basis!B:H,7,0)),(IF(B33="",0,VLOOKUP(A33,Basis!B:H,7,0))/C33))</f>
        <v>0</v>
      </c>
      <c r="J33" s="18">
        <f>SUM(N3:N12)</f>
        <v>0</v>
      </c>
      <c r="K33" s="14" t="s">
        <v>46</v>
      </c>
      <c r="P33" s="37" t="s">
        <v>111</v>
      </c>
    </row>
    <row r="34" spans="1:16" x14ac:dyDescent="0.25">
      <c r="A34" s="30" t="s">
        <v>82</v>
      </c>
      <c r="B34" s="5"/>
      <c r="C34" s="5"/>
      <c r="D34" s="31">
        <f>IF(B34&lt;&gt;"",VLOOKUP(A34,Basis!B:E,2,0),0)</f>
        <v>0</v>
      </c>
      <c r="E34" s="31">
        <f>IF(B34&lt;&gt;"",VLOOKUP(A34,Basis!B:E,3,0),0)</f>
        <v>0</v>
      </c>
      <c r="F34" s="31">
        <f>IF(B34&lt;&gt;"",VLOOKUP(A34,Basis!B:E,4,0),0)</f>
        <v>0</v>
      </c>
      <c r="G34" s="31">
        <f>IF(C34="",(SUM(D34:F34)),SUM(D34:F34)/C34)</f>
        <v>0</v>
      </c>
      <c r="H34" s="32">
        <f>IF(C34=0,IF(B34="",0,VLOOKUP(A34,Basis!B:H,7,0)),(IF(B34="",0,VLOOKUP(A34,Basis!B:H,7,0))/C34))</f>
        <v>0</v>
      </c>
      <c r="J34" s="18">
        <f>+H49</f>
        <v>0</v>
      </c>
      <c r="K34" s="14" t="s">
        <v>45</v>
      </c>
    </row>
    <row r="35" spans="1:16" x14ac:dyDescent="0.25">
      <c r="A35" s="30" t="s">
        <v>14</v>
      </c>
      <c r="B35" s="5"/>
      <c r="C35" s="5"/>
      <c r="D35" s="31">
        <f>IF(B35&lt;&gt;"",VLOOKUP(A35,Basis!B:E,2,0),0)</f>
        <v>0</v>
      </c>
      <c r="E35" s="31">
        <f>IF(B35&lt;&gt;"",VLOOKUP(A35,Basis!B:E,3,0),0)</f>
        <v>0</v>
      </c>
      <c r="F35" s="31">
        <f>IF(B35&lt;&gt;"",VLOOKUP(A35,Basis!B:E,4,0),0)</f>
        <v>0</v>
      </c>
      <c r="G35" s="31">
        <f>IF(C35="",(SUM(D35:F35)),SUM(D35:F35)/C35)</f>
        <v>0</v>
      </c>
      <c r="H35" s="32">
        <f>IF(C35=0,IF(B35="",0,VLOOKUP(A35,Basis!B:H,7,0)),(IF(B35="",0,VLOOKUP(A35,Basis!B:H,7,0))/C35))</f>
        <v>0</v>
      </c>
      <c r="J35" s="44">
        <f>+J33+J34</f>
        <v>0</v>
      </c>
      <c r="K35" s="19" t="s">
        <v>47</v>
      </c>
    </row>
    <row r="36" spans="1:16" x14ac:dyDescent="0.25">
      <c r="A36" s="30" t="s">
        <v>15</v>
      </c>
      <c r="B36" s="5"/>
      <c r="C36" s="5"/>
      <c r="D36" s="31">
        <f>IF(B36&lt;&gt;"",VLOOKUP(A36,Basis!B:E,2,0),0)</f>
        <v>0</v>
      </c>
      <c r="E36" s="31">
        <f>IF(B36&lt;&gt;"",VLOOKUP(A36,Basis!B:E,3,0),0)</f>
        <v>0</v>
      </c>
      <c r="F36" s="31">
        <f>IF(B36&lt;&gt;"",VLOOKUP(A36,Basis!B:E,4,0),0)</f>
        <v>0</v>
      </c>
      <c r="G36" s="31">
        <f>IF(C36="",(SUM(D36:F36)),SUM(D36:F36)/C36)</f>
        <v>0</v>
      </c>
      <c r="H36" s="32">
        <f>IF(C36=0,IF(B36="",0,VLOOKUP(A36,Basis!B:H,7,0)),(IF(B36="",0,VLOOKUP(A36,Basis!B:H,7,0))/C36))</f>
        <v>0</v>
      </c>
    </row>
    <row r="37" spans="1:16" x14ac:dyDescent="0.25">
      <c r="A37" s="30" t="s">
        <v>16</v>
      </c>
      <c r="B37" s="5"/>
      <c r="C37" s="5"/>
      <c r="D37" s="31">
        <f>IF(B37&lt;&gt;"",VLOOKUP(A37,Basis!B:E,2,0),0)</f>
        <v>0</v>
      </c>
      <c r="E37" s="31">
        <f>IF(B37&lt;&gt;"",VLOOKUP(A37,Basis!B:E,3,0),0)</f>
        <v>0</v>
      </c>
      <c r="F37" s="31">
        <f>IF(B37&lt;&gt;"",VLOOKUP(A37,Basis!B:E,4,0),0)</f>
        <v>0</v>
      </c>
      <c r="G37" s="31">
        <f>IF(C37="",(SUM(D37:F37)),SUM(D37:F37)/C37)</f>
        <v>0</v>
      </c>
      <c r="H37" s="32">
        <f>IF(C37=0,IF(B37="",0,VLOOKUP(A37,Basis!B:H,7,0)),(IF(B37="",0,VLOOKUP(A37,Basis!B:H,7,0))/C37))</f>
        <v>0</v>
      </c>
    </row>
    <row r="38" spans="1:16" x14ac:dyDescent="0.25">
      <c r="A38" s="30" t="s">
        <v>79</v>
      </c>
      <c r="B38" s="5"/>
      <c r="C38" s="5"/>
      <c r="D38" s="31">
        <f>IF(B38&lt;&gt;"",VLOOKUP(A38,Basis!B:E,2,0),0)</f>
        <v>0</v>
      </c>
      <c r="E38" s="31">
        <f>IF(B38&lt;&gt;"",VLOOKUP(A38,Basis!B:E,3,0),0)</f>
        <v>0</v>
      </c>
      <c r="F38" s="31">
        <f>IF(B38&lt;&gt;"",VLOOKUP(A38,Basis!B:E,4,0),0)</f>
        <v>0</v>
      </c>
      <c r="G38" s="31">
        <f>IF(C38="",(SUM(D38:F38)),SUM(D38:F38)/C38)</f>
        <v>0</v>
      </c>
      <c r="H38" s="32">
        <f>IF(C38=0,IF(B38="",0,VLOOKUP(A38,Basis!B:H,7,0)),(IF(B38="",0,VLOOKUP(A38,Basis!B:H,7,0))/C38))</f>
        <v>0</v>
      </c>
    </row>
    <row r="39" spans="1:16" x14ac:dyDescent="0.25">
      <c r="A39" s="45" t="s">
        <v>80</v>
      </c>
      <c r="B39" s="5"/>
      <c r="C39" s="5"/>
      <c r="D39" s="31">
        <f>IF(B39&lt;&gt;"",VLOOKUP(A39,Basis!B:E,2,0),0)</f>
        <v>0</v>
      </c>
      <c r="E39" s="31">
        <f>IF(B39&lt;&gt;"",VLOOKUP(A39,Basis!B:E,3,0),0)</f>
        <v>0</v>
      </c>
      <c r="F39" s="31">
        <f>IF(B39&lt;&gt;"",VLOOKUP(A39,Basis!B:E,4,0),0)</f>
        <v>0</v>
      </c>
      <c r="G39" s="31">
        <f>IF(C39="",(SUM(D39:F39)),SUM(D39:F39)/C39)</f>
        <v>0</v>
      </c>
      <c r="H39" s="32">
        <f>IF(C39=0,IF(B39="",0,VLOOKUP(A39,Basis!B:H,7,0)),(IF(B39="",0,VLOOKUP(A39,Basis!B:H,7,0))/C39))</f>
        <v>0</v>
      </c>
    </row>
    <row r="40" spans="1:16" x14ac:dyDescent="0.25">
      <c r="A40" s="30" t="s">
        <v>17</v>
      </c>
      <c r="B40" s="5"/>
      <c r="C40" s="5"/>
      <c r="D40" s="31">
        <f>IF(B40&lt;&gt;"",VLOOKUP(A40,Basis!B:E,2,0),0)</f>
        <v>0</v>
      </c>
      <c r="E40" s="31">
        <f>IF(B40&lt;&gt;"",VLOOKUP(A40,Basis!B:E,3,0),0)</f>
        <v>0</v>
      </c>
      <c r="F40" s="31">
        <f>IF(B40&lt;&gt;"",VLOOKUP(A40,Basis!B:E,4,0),0)</f>
        <v>0</v>
      </c>
      <c r="G40" s="31">
        <f>IF(C40="",(SUM(D40:F40)),SUM(D40:F40)/C40)</f>
        <v>0</v>
      </c>
      <c r="H40" s="32">
        <f>IF(C40=0,IF(B40="",0,VLOOKUP(A40,Basis!B:H,7,0)),(IF(B40="",0,VLOOKUP(A40,Basis!B:H,7,0))/C40))</f>
        <v>0</v>
      </c>
    </row>
    <row r="41" spans="1:16" x14ac:dyDescent="0.25">
      <c r="A41" s="30" t="s">
        <v>81</v>
      </c>
      <c r="B41" s="5"/>
      <c r="C41" s="5"/>
      <c r="D41" s="31">
        <f>IF(B41&lt;&gt;"",VLOOKUP(A41,Basis!B:E,2,0),0)</f>
        <v>0</v>
      </c>
      <c r="E41" s="31">
        <f>IF(B41&lt;&gt;"",VLOOKUP(A41,Basis!B:E,3,0),0)</f>
        <v>0</v>
      </c>
      <c r="F41" s="31">
        <f>IF(B41&lt;&gt;"",VLOOKUP(A41,Basis!B:E,4,0),0)</f>
        <v>0</v>
      </c>
      <c r="G41" s="31">
        <f>IF(C41="",(SUM(D41:F41)),SUM(D41:F41)/C41)</f>
        <v>0</v>
      </c>
      <c r="H41" s="32">
        <f>IF(C41=0,IF(B41="",0,VLOOKUP(A41,Basis!B:H,7,0)),(IF(B41="",0,VLOOKUP(A41,Basis!B:H,7,0))/C41))</f>
        <v>0</v>
      </c>
    </row>
    <row r="42" spans="1:16" x14ac:dyDescent="0.25">
      <c r="A42" s="30" t="s">
        <v>83</v>
      </c>
      <c r="B42" s="5"/>
      <c r="C42" s="5"/>
      <c r="D42" s="31">
        <f>IF(B42&lt;&gt;"",VLOOKUP(A42,Basis!B:E,2,0),0)</f>
        <v>0</v>
      </c>
      <c r="E42" s="31">
        <f>IF(B42&lt;&gt;"",VLOOKUP(A42,Basis!B:E,3,0),0)</f>
        <v>0</v>
      </c>
      <c r="F42" s="31">
        <f>IF(B42&lt;&gt;"",VLOOKUP(A42,Basis!B:E,4,0),0)</f>
        <v>0</v>
      </c>
      <c r="G42" s="31">
        <f>IF(C42="",(SUM(D42:F42)),SUM(D42:F42)/C42)</f>
        <v>0</v>
      </c>
      <c r="H42" s="32">
        <f>IF(C42=0,IF(B42="",0,VLOOKUP(A42,Basis!B:H,7,0)),(IF(B42="",0,VLOOKUP(A42,Basis!B:H,7,0))/C42))</f>
        <v>0</v>
      </c>
    </row>
    <row r="43" spans="1:16" x14ac:dyDescent="0.25">
      <c r="A43" s="30" t="s">
        <v>84</v>
      </c>
      <c r="B43" s="5"/>
      <c r="C43" s="5"/>
      <c r="D43" s="31">
        <f>IF(B43&lt;&gt;"",VLOOKUP(A43,Basis!B:E,2,0),0)</f>
        <v>0</v>
      </c>
      <c r="E43" s="31">
        <f>IF(B43&lt;&gt;"",VLOOKUP(A43,Basis!B:E,3,0),0)</f>
        <v>0</v>
      </c>
      <c r="F43" s="31">
        <f>IF(B43&lt;&gt;"",VLOOKUP(A43,Basis!B:E,4,0),0)</f>
        <v>0</v>
      </c>
      <c r="G43" s="31">
        <f>IF(C43="",(SUM(D43:F43)),SUM(D43:F43)/C43)</f>
        <v>0</v>
      </c>
      <c r="H43" s="32">
        <f>IF(C43=0,IF(B43="",0,VLOOKUP(A43,Basis!B:H,7,0)),(IF(B43="",0,VLOOKUP(A43,Basis!B:H,7,0))/C43))</f>
        <v>0</v>
      </c>
    </row>
    <row r="44" spans="1:16" x14ac:dyDescent="0.25">
      <c r="A44" s="30" t="s">
        <v>18</v>
      </c>
      <c r="B44" s="5"/>
      <c r="C44" s="5"/>
      <c r="D44" s="31">
        <f>IF(B44&lt;&gt;"",VLOOKUP(A44,Basis!B:E,2,0),0)</f>
        <v>0</v>
      </c>
      <c r="E44" s="31">
        <f>IF(B44&lt;&gt;"",VLOOKUP(A44,Basis!B:E,3,0),0)</f>
        <v>0</v>
      </c>
      <c r="F44" s="31">
        <f>IF(B44&lt;&gt;"",VLOOKUP(A44,Basis!B:E,4,0),0)</f>
        <v>0</v>
      </c>
      <c r="G44" s="31">
        <f>IF(C44="",(SUM(D44:F44)),SUM(D44:F44)/C44)</f>
        <v>0</v>
      </c>
      <c r="H44" s="32">
        <f>IF(C44=0,IF(B44="",0,VLOOKUP(A44,Basis!B:H,7,0)),(IF(B44="",0,VLOOKUP(A44,Basis!B:H,7,0))/C44))</f>
        <v>0</v>
      </c>
    </row>
    <row r="45" spans="1:16" x14ac:dyDescent="0.25">
      <c r="A45" s="30" t="s">
        <v>85</v>
      </c>
      <c r="B45" s="5"/>
      <c r="C45" s="5"/>
      <c r="D45" s="31">
        <f>IF(B45&lt;&gt;"",VLOOKUP(A45,Basis!B:E,2,0),0)</f>
        <v>0</v>
      </c>
      <c r="E45" s="31">
        <f>IF(B45&lt;&gt;"",VLOOKUP(A45,Basis!B:E,3,0),0)</f>
        <v>0</v>
      </c>
      <c r="F45" s="31">
        <f>IF(B45&lt;&gt;"",VLOOKUP(A45,Basis!B:E,4,0),0)</f>
        <v>0</v>
      </c>
      <c r="G45" s="31">
        <f>IF(C45="",(SUM(D45:F45)),SUM(D45:F45)/C45)</f>
        <v>0</v>
      </c>
      <c r="H45" s="32">
        <f>IF(C45=0,IF(B45="",0,VLOOKUP(A45,Basis!B:H,7,0)),(IF(B45="",0,VLOOKUP(A45,Basis!B:H,7,0))/C45))</f>
        <v>0</v>
      </c>
    </row>
    <row r="46" spans="1:16" x14ac:dyDescent="0.25">
      <c r="A46" s="30" t="s">
        <v>19</v>
      </c>
      <c r="B46" s="5"/>
      <c r="C46" s="5"/>
      <c r="D46" s="31">
        <f>IF(B46&lt;&gt;"",VLOOKUP(A46,Basis!B:E,2,0),0)</f>
        <v>0</v>
      </c>
      <c r="E46" s="31">
        <f>IF(B46&lt;&gt;"",VLOOKUP(A46,Basis!B:E,3,0),0)</f>
        <v>0</v>
      </c>
      <c r="F46" s="31">
        <f>IF(B46&lt;&gt;"",VLOOKUP(A46,Basis!B:E,4,0),0)</f>
        <v>0</v>
      </c>
      <c r="G46" s="31">
        <f>IF(C46="",(SUM(D46:F46)),SUM(D46:F46)/C46)</f>
        <v>0</v>
      </c>
      <c r="H46" s="32">
        <f>IF(C46=0,IF(B46="",0,VLOOKUP(A46,Basis!B:H,7,0)),(IF(B46="",0,VLOOKUP(A46,Basis!B:H,7,0))/C46))</f>
        <v>0</v>
      </c>
    </row>
    <row r="47" spans="1:16" x14ac:dyDescent="0.25">
      <c r="A47" s="30" t="s">
        <v>86</v>
      </c>
      <c r="B47" s="5"/>
      <c r="C47" s="5"/>
      <c r="D47" s="31">
        <f>IF(B47&lt;&gt;"",VLOOKUP(A47,Basis!B:E,2,0),0)</f>
        <v>0</v>
      </c>
      <c r="E47" s="31">
        <f>IF(B47&lt;&gt;"",VLOOKUP(A47,Basis!B:E,3,0),0)</f>
        <v>0</v>
      </c>
      <c r="F47" s="31">
        <f>IF(B47&lt;&gt;"",VLOOKUP(A47,Basis!B:E,4,0),0)</f>
        <v>0</v>
      </c>
      <c r="G47" s="31">
        <f>IF(C47="",(SUM(D47:F47)),SUM(D47:F47)/C47)</f>
        <v>0</v>
      </c>
      <c r="H47" s="32">
        <f>IF(C47=0,IF(B47="",0,VLOOKUP(A47,Basis!B:H,7,0)),(IF(B47="",0,VLOOKUP(A47,Basis!B:H,7,0))/C47))</f>
        <v>0</v>
      </c>
    </row>
    <row r="48" spans="1:16" x14ac:dyDescent="0.25">
      <c r="A48" s="30" t="s">
        <v>20</v>
      </c>
      <c r="B48" s="5"/>
      <c r="C48" s="5"/>
      <c r="D48" s="31">
        <f>IF(B48&lt;&gt;"",VLOOKUP(A48,Basis!B:E,2,0),0)</f>
        <v>0</v>
      </c>
      <c r="E48" s="31">
        <f>IF(B48&lt;&gt;"",VLOOKUP(A48,Basis!B:E,3,0),0)</f>
        <v>0</v>
      </c>
      <c r="F48" s="31">
        <f>IF(B48&lt;&gt;"",VLOOKUP(A48,Basis!B:E,4,0),0)</f>
        <v>0</v>
      </c>
      <c r="G48" s="31">
        <f>IF(C48="",(SUM(D48:F48)),SUM(D48:F48)/C48)</f>
        <v>0</v>
      </c>
      <c r="H48" s="32">
        <f>IF(C48=0,IF(B48="",0,VLOOKUP(A48,Basis!B:H,7,0)),(IF(B48="",0,VLOOKUP(A48,Basis!B:H,7,0))/C48))</f>
        <v>0</v>
      </c>
    </row>
    <row r="49" spans="1:8" x14ac:dyDescent="0.25">
      <c r="A49" s="29" t="s">
        <v>95</v>
      </c>
      <c r="B49" s="43">
        <f>SUM(B23:B29,B37:B42)</f>
        <v>0</v>
      </c>
      <c r="E49" s="27"/>
      <c r="F49" s="27"/>
      <c r="G49" s="27">
        <f>SUM(G3:G48)</f>
        <v>0</v>
      </c>
      <c r="H49" s="27">
        <f>SUM(H3:H48)</f>
        <v>0</v>
      </c>
    </row>
  </sheetData>
  <sheetProtection algorithmName="SHA-512" hashValue="dkQAeutkx/M5l+i0raA+hCFGpPkIOCK3JzTyjqVKvS+p7CZlfmTxWazeY1b0Cb5/1nC1WYn+xvxdJjBlEqswjw==" saltValue="+k996UMU4mJ29JqA9FrHzw==" spinCount="100000" sheet="1" objects="1" scenarios="1" selectLockedCells="1"/>
  <mergeCells count="2">
    <mergeCell ref="D1:G1"/>
    <mergeCell ref="J1:N1"/>
  </mergeCells>
  <conditionalFormatting sqref="D3:G21 D23:G48">
    <cfRule type="cellIs" dxfId="2" priority="4" operator="equal">
      <formula>0</formula>
    </cfRule>
  </conditionalFormatting>
  <conditionalFormatting sqref="H3:H21 H23:H48">
    <cfRule type="cellIs" dxfId="1" priority="3" operator="equal">
      <formula>0</formula>
    </cfRule>
  </conditionalFormatting>
  <conditionalFormatting sqref="L3:N12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264733-3B59-443A-8B9B-DA6FBC7E8472}">
          <x14:formula1>
            <xm:f>Grundwerte!$A$2:$A$5</xm:f>
          </x14:formula1>
          <xm:sqref>B3:B21 B23:B48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DD85-0BB2-4E46-8729-6931108F2C28}">
  <dimension ref="A1:L47"/>
  <sheetViews>
    <sheetView workbookViewId="0">
      <pane ySplit="2" topLeftCell="A3" activePane="bottomLeft" state="frozen"/>
      <selection pane="bottomLeft" activeCell="B35" sqref="B35"/>
    </sheetView>
  </sheetViews>
  <sheetFormatPr baseColWidth="10" defaultRowHeight="15" x14ac:dyDescent="0.25"/>
  <cols>
    <col min="2" max="2" width="11.5703125" style="2"/>
    <col min="3" max="3" width="18.28515625" style="4" customWidth="1"/>
    <col min="4" max="4" width="14.42578125" style="4" customWidth="1"/>
    <col min="5" max="5" width="18" style="4" customWidth="1"/>
    <col min="6" max="6" width="11.5703125" style="4"/>
    <col min="7" max="7" width="24.42578125" style="4" customWidth="1"/>
    <col min="8" max="8" width="17.140625" style="4" bestFit="1" customWidth="1"/>
    <col min="11" max="11" width="11.5703125" style="4"/>
  </cols>
  <sheetData>
    <row r="1" spans="1:12" s="2" customFormat="1" x14ac:dyDescent="0.25">
      <c r="C1" s="8" t="s">
        <v>2</v>
      </c>
      <c r="D1" s="8"/>
      <c r="E1" s="8"/>
      <c r="F1" s="3"/>
      <c r="G1" s="8" t="s">
        <v>3</v>
      </c>
      <c r="H1" s="8"/>
      <c r="K1" s="3"/>
    </row>
    <row r="2" spans="1:12" s="2" customFormat="1" x14ac:dyDescent="0.25">
      <c r="C2" s="3" t="s">
        <v>0</v>
      </c>
      <c r="D2" s="3" t="s">
        <v>76</v>
      </c>
      <c r="E2" s="3" t="s">
        <v>1</v>
      </c>
      <c r="F2" s="3"/>
      <c r="G2" s="3" t="s">
        <v>4</v>
      </c>
      <c r="H2" s="3" t="s">
        <v>1</v>
      </c>
      <c r="K2" s="3" t="s">
        <v>36</v>
      </c>
      <c r="L2" s="3">
        <v>100</v>
      </c>
    </row>
    <row r="3" spans="1:12" s="2" customFormat="1" x14ac:dyDescent="0.25">
      <c r="B3" s="2" t="s">
        <v>23</v>
      </c>
      <c r="C3" s="4"/>
      <c r="D3" s="4"/>
      <c r="E3" s="4"/>
      <c r="F3" s="4"/>
      <c r="G3" s="4">
        <v>140</v>
      </c>
      <c r="H3" s="4"/>
      <c r="J3" s="2" t="s">
        <v>28</v>
      </c>
      <c r="K3" s="4">
        <v>4.5</v>
      </c>
      <c r="L3" s="4">
        <f>+K3*$L$2</f>
        <v>450</v>
      </c>
    </row>
    <row r="4" spans="1:12" s="2" customFormat="1" x14ac:dyDescent="0.25">
      <c r="A4" s="2" t="s">
        <v>28</v>
      </c>
      <c r="B4" s="2" t="s">
        <v>25</v>
      </c>
      <c r="C4" s="4"/>
      <c r="D4" s="4">
        <v>230</v>
      </c>
      <c r="E4" s="4"/>
      <c r="F4" s="4"/>
      <c r="G4" s="4"/>
      <c r="H4" s="4">
        <f>VLOOKUP(A4,J:L,3,0)</f>
        <v>450</v>
      </c>
      <c r="J4" s="2" t="s">
        <v>30</v>
      </c>
      <c r="K4" s="4">
        <v>12</v>
      </c>
      <c r="L4" s="4">
        <f t="shared" ref="L4:L11" si="0">+K4*$L$2</f>
        <v>1200</v>
      </c>
    </row>
    <row r="5" spans="1:12" s="2" customFormat="1" x14ac:dyDescent="0.25">
      <c r="A5" s="2" t="s">
        <v>28</v>
      </c>
      <c r="B5" s="2" t="s">
        <v>24</v>
      </c>
      <c r="C5" s="4"/>
      <c r="D5" s="4">
        <v>230</v>
      </c>
      <c r="E5" s="4"/>
      <c r="F5" s="4"/>
      <c r="G5" s="4"/>
      <c r="H5" s="4">
        <f>VLOOKUP(A5,J:L,3,0)</f>
        <v>450</v>
      </c>
      <c r="J5" s="2" t="s">
        <v>29</v>
      </c>
      <c r="K5" s="4">
        <v>6</v>
      </c>
      <c r="L5" s="4">
        <f t="shared" si="0"/>
        <v>600</v>
      </c>
    </row>
    <row r="6" spans="1:12" s="2" customFormat="1" x14ac:dyDescent="0.25">
      <c r="A6" s="2" t="s">
        <v>30</v>
      </c>
      <c r="B6" s="2" t="s">
        <v>21</v>
      </c>
      <c r="C6" s="4"/>
      <c r="D6" s="4">
        <v>230</v>
      </c>
      <c r="E6" s="4">
        <v>1400</v>
      </c>
      <c r="F6" s="4"/>
      <c r="G6" s="4"/>
      <c r="H6" s="4">
        <f>VLOOKUP(A6,J:L,3,0)</f>
        <v>1200</v>
      </c>
      <c r="J6" s="2" t="s">
        <v>31</v>
      </c>
      <c r="K6" s="4">
        <v>2.8</v>
      </c>
      <c r="L6" s="4">
        <f t="shared" si="0"/>
        <v>280</v>
      </c>
    </row>
    <row r="7" spans="1:12" x14ac:dyDescent="0.25">
      <c r="A7" s="2" t="s">
        <v>29</v>
      </c>
      <c r="B7" s="9" t="s">
        <v>63</v>
      </c>
      <c r="D7" s="4">
        <v>230</v>
      </c>
      <c r="H7" s="4">
        <f>VLOOKUP(A7,J:L,3,0)</f>
        <v>600</v>
      </c>
      <c r="J7" s="2" t="s">
        <v>32</v>
      </c>
      <c r="K7" s="4">
        <v>1</v>
      </c>
      <c r="L7" s="4">
        <f t="shared" si="0"/>
        <v>100</v>
      </c>
    </row>
    <row r="8" spans="1:12" x14ac:dyDescent="0.25">
      <c r="A8" s="2" t="s">
        <v>29</v>
      </c>
      <c r="B8" s="2" t="s">
        <v>5</v>
      </c>
      <c r="D8" s="4">
        <v>230</v>
      </c>
      <c r="H8" s="4">
        <f>VLOOKUP(A8,J:L,3,0)</f>
        <v>600</v>
      </c>
      <c r="J8" s="2" t="s">
        <v>33</v>
      </c>
      <c r="K8" s="4">
        <v>2</v>
      </c>
      <c r="L8" s="4">
        <f t="shared" si="0"/>
        <v>200</v>
      </c>
    </row>
    <row r="9" spans="1:12" x14ac:dyDescent="0.25">
      <c r="A9" s="2" t="s">
        <v>29</v>
      </c>
      <c r="B9" s="2" t="s">
        <v>6</v>
      </c>
      <c r="D9" s="4">
        <v>230</v>
      </c>
      <c r="H9" s="4">
        <f>VLOOKUP(A9,J:L,3,0)</f>
        <v>600</v>
      </c>
      <c r="J9" s="2" t="s">
        <v>34</v>
      </c>
      <c r="K9" s="4">
        <v>1</v>
      </c>
      <c r="L9" s="4">
        <f t="shared" si="0"/>
        <v>100</v>
      </c>
    </row>
    <row r="10" spans="1:12" x14ac:dyDescent="0.25">
      <c r="A10" s="2" t="s">
        <v>31</v>
      </c>
      <c r="B10" s="9" t="s">
        <v>60</v>
      </c>
      <c r="D10" s="4">
        <v>230</v>
      </c>
      <c r="H10" s="4">
        <f>VLOOKUP(A10,J:L,3,0)</f>
        <v>280</v>
      </c>
      <c r="J10" s="2" t="s">
        <v>35</v>
      </c>
      <c r="K10" s="4">
        <v>0.5</v>
      </c>
      <c r="L10" s="4">
        <f t="shared" si="0"/>
        <v>50</v>
      </c>
    </row>
    <row r="11" spans="1:12" x14ac:dyDescent="0.25">
      <c r="A11" s="2" t="s">
        <v>31</v>
      </c>
      <c r="B11" s="9" t="s">
        <v>66</v>
      </c>
      <c r="D11" s="4">
        <v>230</v>
      </c>
      <c r="H11" s="4">
        <f>VLOOKUP(A11,J:L,3,0)</f>
        <v>280</v>
      </c>
      <c r="J11" s="2" t="s">
        <v>37</v>
      </c>
      <c r="K11" s="4">
        <v>0</v>
      </c>
      <c r="L11" s="4">
        <f t="shared" si="0"/>
        <v>0</v>
      </c>
    </row>
    <row r="12" spans="1:12" x14ac:dyDescent="0.25">
      <c r="A12" s="2" t="s">
        <v>31</v>
      </c>
      <c r="B12" s="9" t="s">
        <v>61</v>
      </c>
      <c r="D12" s="4">
        <v>230</v>
      </c>
      <c r="H12" s="4">
        <f>VLOOKUP(A12,J:L,3,0)</f>
        <v>280</v>
      </c>
    </row>
    <row r="13" spans="1:12" x14ac:dyDescent="0.25">
      <c r="A13" s="2" t="s">
        <v>28</v>
      </c>
      <c r="B13" s="2" t="s">
        <v>26</v>
      </c>
      <c r="D13" s="4">
        <v>230</v>
      </c>
      <c r="H13" s="4">
        <f>VLOOKUP(A13,J:L,3,0)</f>
        <v>450</v>
      </c>
      <c r="J13" s="2"/>
    </row>
    <row r="14" spans="1:12" x14ac:dyDescent="0.25">
      <c r="A14" s="2" t="s">
        <v>28</v>
      </c>
      <c r="B14" s="2" t="s">
        <v>27</v>
      </c>
      <c r="D14" s="4">
        <v>230</v>
      </c>
      <c r="H14" s="4">
        <f>VLOOKUP(A14,J:L,3,0)</f>
        <v>450</v>
      </c>
    </row>
    <row r="15" spans="1:12" x14ac:dyDescent="0.25">
      <c r="A15" s="2" t="s">
        <v>30</v>
      </c>
      <c r="B15" s="2" t="s">
        <v>22</v>
      </c>
      <c r="D15" s="4">
        <v>230</v>
      </c>
      <c r="E15" s="4">
        <v>800</v>
      </c>
      <c r="H15" s="4">
        <f>VLOOKUP(A15,J:L,3,0)</f>
        <v>1200</v>
      </c>
    </row>
    <row r="16" spans="1:12" x14ac:dyDescent="0.25">
      <c r="A16" s="2" t="s">
        <v>29</v>
      </c>
      <c r="B16" s="9" t="s">
        <v>62</v>
      </c>
      <c r="D16" s="4">
        <v>230</v>
      </c>
      <c r="H16" s="4">
        <f>VLOOKUP(A16,J:L,3,0)</f>
        <v>600</v>
      </c>
    </row>
    <row r="17" spans="1:8" x14ac:dyDescent="0.25">
      <c r="A17" s="2" t="s">
        <v>29</v>
      </c>
      <c r="B17" s="2" t="s">
        <v>7</v>
      </c>
      <c r="D17" s="4">
        <v>230</v>
      </c>
      <c r="H17" s="4">
        <f>VLOOKUP(A17,J:L,3,0)</f>
        <v>600</v>
      </c>
    </row>
    <row r="18" spans="1:8" x14ac:dyDescent="0.25">
      <c r="A18" s="2" t="s">
        <v>29</v>
      </c>
      <c r="B18" s="2" t="s">
        <v>8</v>
      </c>
      <c r="D18" s="4">
        <v>230</v>
      </c>
      <c r="H18" s="4">
        <f>VLOOKUP(A18,J:L,3,0)</f>
        <v>600</v>
      </c>
    </row>
    <row r="19" spans="1:8" x14ac:dyDescent="0.25">
      <c r="A19" s="2" t="s">
        <v>31</v>
      </c>
      <c r="B19" s="9" t="s">
        <v>64</v>
      </c>
      <c r="D19" s="4">
        <v>230</v>
      </c>
      <c r="H19" s="4">
        <f>VLOOKUP(A19,J:L,3,0)</f>
        <v>280</v>
      </c>
    </row>
    <row r="20" spans="1:8" x14ac:dyDescent="0.25">
      <c r="A20" s="2" t="s">
        <v>31</v>
      </c>
      <c r="B20" s="9" t="s">
        <v>65</v>
      </c>
      <c r="D20" s="4">
        <v>230</v>
      </c>
      <c r="H20" s="4">
        <f>VLOOKUP(A20,J:L,3,0)</f>
        <v>280</v>
      </c>
    </row>
    <row r="21" spans="1:8" x14ac:dyDescent="0.25">
      <c r="A21" s="2" t="s">
        <v>31</v>
      </c>
      <c r="B21" s="9" t="s">
        <v>67</v>
      </c>
      <c r="D21" s="4">
        <v>230</v>
      </c>
      <c r="H21" s="4">
        <f>VLOOKUP(A21,J:L,3,0)</f>
        <v>280</v>
      </c>
    </row>
    <row r="22" spans="1:8" x14ac:dyDescent="0.25">
      <c r="A22" s="2" t="s">
        <v>32</v>
      </c>
      <c r="B22" s="2" t="s">
        <v>9</v>
      </c>
      <c r="D22" s="4">
        <v>25</v>
      </c>
      <c r="H22" s="4">
        <f>VLOOKUP(A22,J:L,3,0)</f>
        <v>100</v>
      </c>
    </row>
    <row r="23" spans="1:8" x14ac:dyDescent="0.25">
      <c r="A23" s="2" t="s">
        <v>33</v>
      </c>
      <c r="B23" s="2" t="s">
        <v>10</v>
      </c>
      <c r="D23" s="4">
        <v>25</v>
      </c>
      <c r="E23" s="4">
        <v>200</v>
      </c>
      <c r="H23" s="4">
        <f>VLOOKUP(A23,J:L,3,0)</f>
        <v>200</v>
      </c>
    </row>
    <row r="24" spans="1:8" x14ac:dyDescent="0.25">
      <c r="A24" s="2" t="s">
        <v>34</v>
      </c>
      <c r="B24" s="2" t="s">
        <v>68</v>
      </c>
      <c r="D24" s="4">
        <v>25</v>
      </c>
      <c r="H24" s="4">
        <f>VLOOKUP(A24,J:L,3,0)</f>
        <v>100</v>
      </c>
    </row>
    <row r="25" spans="1:8" x14ac:dyDescent="0.25">
      <c r="A25" s="2" t="s">
        <v>35</v>
      </c>
      <c r="B25" s="9" t="s">
        <v>69</v>
      </c>
      <c r="D25" s="4">
        <v>25</v>
      </c>
      <c r="H25" s="4">
        <f>VLOOKUP(A25,J:L,3,0)</f>
        <v>50</v>
      </c>
    </row>
    <row r="26" spans="1:8" x14ac:dyDescent="0.25">
      <c r="A26" s="2" t="s">
        <v>33</v>
      </c>
      <c r="B26" s="2" t="s">
        <v>11</v>
      </c>
      <c r="D26" s="4">
        <v>25</v>
      </c>
      <c r="E26" s="4">
        <v>200</v>
      </c>
      <c r="H26" s="4">
        <f>VLOOKUP(A26,J:L,3,0)</f>
        <v>200</v>
      </c>
    </row>
    <row r="27" spans="1:8" x14ac:dyDescent="0.25">
      <c r="A27" s="2" t="s">
        <v>34</v>
      </c>
      <c r="B27" s="2" t="s">
        <v>70</v>
      </c>
      <c r="D27" s="4">
        <v>25</v>
      </c>
      <c r="H27" s="4">
        <f>VLOOKUP(A27,J:L,3,0)</f>
        <v>100</v>
      </c>
    </row>
    <row r="28" spans="1:8" x14ac:dyDescent="0.25">
      <c r="A28" s="2" t="s">
        <v>35</v>
      </c>
      <c r="B28" s="9" t="s">
        <v>71</v>
      </c>
      <c r="D28" s="4">
        <v>25</v>
      </c>
      <c r="H28" s="4">
        <f>VLOOKUP(A28,J:L,3,0)</f>
        <v>50</v>
      </c>
    </row>
    <row r="29" spans="1:8" x14ac:dyDescent="0.25">
      <c r="A29" s="2" t="s">
        <v>34</v>
      </c>
      <c r="B29" s="2" t="s">
        <v>77</v>
      </c>
      <c r="H29" s="4">
        <f>VLOOKUP(A29,J:L,3,0)</f>
        <v>100</v>
      </c>
    </row>
    <row r="30" spans="1:8" x14ac:dyDescent="0.25">
      <c r="A30" s="2" t="s">
        <v>34</v>
      </c>
      <c r="B30" s="2" t="s">
        <v>12</v>
      </c>
      <c r="H30" s="4">
        <f>VLOOKUP(A30,J:L,3,0)</f>
        <v>100</v>
      </c>
    </row>
    <row r="31" spans="1:8" x14ac:dyDescent="0.25">
      <c r="A31" s="2" t="s">
        <v>35</v>
      </c>
      <c r="B31" s="2" t="s">
        <v>78</v>
      </c>
      <c r="H31" s="4">
        <f>VLOOKUP(A31,J:L,3,0)</f>
        <v>50</v>
      </c>
    </row>
    <row r="32" spans="1:8" x14ac:dyDescent="0.25">
      <c r="A32" s="2" t="s">
        <v>34</v>
      </c>
      <c r="B32" s="2" t="s">
        <v>13</v>
      </c>
      <c r="H32" s="4">
        <f>VLOOKUP(A32,J:L,3,0)</f>
        <v>100</v>
      </c>
    </row>
    <row r="33" spans="1:8" x14ac:dyDescent="0.25">
      <c r="A33" s="2" t="s">
        <v>35</v>
      </c>
      <c r="B33" s="2" t="s">
        <v>82</v>
      </c>
      <c r="H33" s="4">
        <f>VLOOKUP(A33,J:L,3,0)</f>
        <v>50</v>
      </c>
    </row>
    <row r="34" spans="1:8" x14ac:dyDescent="0.25">
      <c r="A34" s="2" t="s">
        <v>37</v>
      </c>
      <c r="B34" s="2" t="s">
        <v>14</v>
      </c>
      <c r="H34" s="4">
        <f>VLOOKUP(A34,J:L,3,0)</f>
        <v>0</v>
      </c>
    </row>
    <row r="35" spans="1:8" x14ac:dyDescent="0.25">
      <c r="A35" s="2" t="s">
        <v>32</v>
      </c>
      <c r="B35" s="2" t="s">
        <v>15</v>
      </c>
      <c r="D35" s="4">
        <v>25</v>
      </c>
      <c r="H35" s="4">
        <f>VLOOKUP(A35,J:L,3,0)</f>
        <v>100</v>
      </c>
    </row>
    <row r="36" spans="1:8" x14ac:dyDescent="0.25">
      <c r="A36" s="2" t="s">
        <v>33</v>
      </c>
      <c r="B36" s="2" t="s">
        <v>16</v>
      </c>
      <c r="D36" s="4">
        <v>25</v>
      </c>
      <c r="E36" s="4">
        <v>100</v>
      </c>
      <c r="H36" s="4">
        <f>VLOOKUP(A36,J:L,3,0)</f>
        <v>200</v>
      </c>
    </row>
    <row r="37" spans="1:8" x14ac:dyDescent="0.25">
      <c r="A37" s="2" t="s">
        <v>34</v>
      </c>
      <c r="B37" s="2" t="s">
        <v>79</v>
      </c>
      <c r="D37" s="4">
        <v>25</v>
      </c>
      <c r="H37" s="4">
        <f>VLOOKUP(A37,J:L,3,0)</f>
        <v>100</v>
      </c>
    </row>
    <row r="38" spans="1:8" x14ac:dyDescent="0.25">
      <c r="A38" s="2" t="s">
        <v>35</v>
      </c>
      <c r="B38" s="11" t="s">
        <v>80</v>
      </c>
      <c r="D38" s="4">
        <v>25</v>
      </c>
      <c r="H38" s="4">
        <f>VLOOKUP(A38,J:L,3,0)</f>
        <v>50</v>
      </c>
    </row>
    <row r="39" spans="1:8" x14ac:dyDescent="0.25">
      <c r="A39" s="2" t="s">
        <v>33</v>
      </c>
      <c r="B39" s="2" t="s">
        <v>17</v>
      </c>
      <c r="D39" s="4">
        <v>25</v>
      </c>
      <c r="E39" s="4">
        <v>100</v>
      </c>
      <c r="H39" s="4">
        <f>VLOOKUP(A39,J:L,3,0)</f>
        <v>200</v>
      </c>
    </row>
    <row r="40" spans="1:8" x14ac:dyDescent="0.25">
      <c r="A40" s="2" t="s">
        <v>34</v>
      </c>
      <c r="B40" s="2" t="s">
        <v>81</v>
      </c>
      <c r="D40" s="4">
        <v>25</v>
      </c>
      <c r="H40" s="4">
        <f>VLOOKUP(A40,J:L,3,0)</f>
        <v>100</v>
      </c>
    </row>
    <row r="41" spans="1:8" x14ac:dyDescent="0.25">
      <c r="A41" s="2" t="s">
        <v>35</v>
      </c>
      <c r="B41" s="9" t="s">
        <v>83</v>
      </c>
      <c r="D41" s="4">
        <v>25</v>
      </c>
      <c r="H41" s="4">
        <f>VLOOKUP(A41,J:L,3,0)</f>
        <v>50</v>
      </c>
    </row>
    <row r="42" spans="1:8" x14ac:dyDescent="0.25">
      <c r="A42" s="2" t="s">
        <v>34</v>
      </c>
      <c r="B42" s="2" t="s">
        <v>84</v>
      </c>
      <c r="H42" s="4">
        <f>VLOOKUP(A42,J:L,3,0)</f>
        <v>100</v>
      </c>
    </row>
    <row r="43" spans="1:8" x14ac:dyDescent="0.25">
      <c r="A43" s="2" t="s">
        <v>34</v>
      </c>
      <c r="B43" s="2" t="s">
        <v>18</v>
      </c>
      <c r="H43" s="4">
        <f>VLOOKUP(A43,J:L,3,0)</f>
        <v>100</v>
      </c>
    </row>
    <row r="44" spans="1:8" x14ac:dyDescent="0.25">
      <c r="A44" s="2" t="s">
        <v>35</v>
      </c>
      <c r="B44" s="9" t="s">
        <v>85</v>
      </c>
      <c r="H44" s="4">
        <f>VLOOKUP(A44,J:L,3,0)</f>
        <v>50</v>
      </c>
    </row>
    <row r="45" spans="1:8" x14ac:dyDescent="0.25">
      <c r="A45" s="2" t="s">
        <v>34</v>
      </c>
      <c r="B45" s="2" t="s">
        <v>19</v>
      </c>
      <c r="H45" s="4">
        <f>VLOOKUP(A45,J:L,3,0)</f>
        <v>100</v>
      </c>
    </row>
    <row r="46" spans="1:8" x14ac:dyDescent="0.25">
      <c r="A46" s="2" t="s">
        <v>35</v>
      </c>
      <c r="B46" s="9" t="s">
        <v>86</v>
      </c>
      <c r="H46" s="4">
        <f>VLOOKUP(A46,J:L,3,0)</f>
        <v>50</v>
      </c>
    </row>
    <row r="47" spans="1:8" x14ac:dyDescent="0.25">
      <c r="A47" s="2" t="s">
        <v>37</v>
      </c>
      <c r="B47" s="2" t="s">
        <v>20</v>
      </c>
      <c r="H47" s="4">
        <f>VLOOKUP(A47,J:L,3,0)</f>
        <v>0</v>
      </c>
    </row>
  </sheetData>
  <sheetProtection algorithmName="SHA-512" hashValue="/j6VqBauUMzNgLcJC5I9uux2gISTlKcOyd+7+kgfOiYj8Lfwg0h0MUevBJ6gAsMW43E9bjljq8ITjHkpWtlZug==" saltValue="yNeJTaji5Qs91WTbanX//w==" spinCount="100000" sheet="1" objects="1" scenarios="1" selectLockedCells="1"/>
  <mergeCells count="2">
    <mergeCell ref="C1:E1"/>
    <mergeCell ref="G1:H1"/>
  </mergeCells>
  <phoneticPr fontId="2" type="noConversion"/>
  <dataValidations count="1">
    <dataValidation type="list" allowBlank="1" showInputMessage="1" showErrorMessage="1" sqref="A4:A47" xr:uid="{B6C08986-D182-4EF5-A46D-092918373AA2}">
      <formula1>$J$3:$J$11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16B9-6D14-45B0-8770-8AF9030FF951}">
  <dimension ref="A1:A11"/>
  <sheetViews>
    <sheetView workbookViewId="0">
      <selection activeCell="D10" sqref="D10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s="1">
        <v>1</v>
      </c>
    </row>
    <row r="3" spans="1:1" x14ac:dyDescent="0.25">
      <c r="A3" s="1">
        <v>2</v>
      </c>
    </row>
    <row r="4" spans="1:1" x14ac:dyDescent="0.25">
      <c r="A4" s="1">
        <v>3</v>
      </c>
    </row>
    <row r="5" spans="1:1" x14ac:dyDescent="0.25">
      <c r="A5" s="1">
        <v>4</v>
      </c>
    </row>
    <row r="6" spans="1:1" x14ac:dyDescent="0.25">
      <c r="A6" s="1">
        <v>5</v>
      </c>
    </row>
    <row r="7" spans="1:1" x14ac:dyDescent="0.25">
      <c r="A7" s="1">
        <v>6</v>
      </c>
    </row>
    <row r="8" spans="1:1" x14ac:dyDescent="0.25">
      <c r="A8" s="1">
        <v>7</v>
      </c>
    </row>
    <row r="9" spans="1:1" x14ac:dyDescent="0.25">
      <c r="A9" s="1">
        <v>8</v>
      </c>
    </row>
    <row r="10" spans="1:1" x14ac:dyDescent="0.25">
      <c r="A10" s="1">
        <v>9</v>
      </c>
    </row>
    <row r="11" spans="1:1" x14ac:dyDescent="0.25">
      <c r="A11" s="1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1505836A89941946C9380D135694C" ma:contentTypeVersion="16" ma:contentTypeDescription="Ein neues Dokument erstellen." ma:contentTypeScope="" ma:versionID="78046e7abdd942b40221357131dc8315">
  <xsd:schema xmlns:xsd="http://www.w3.org/2001/XMLSchema" xmlns:xs="http://www.w3.org/2001/XMLSchema" xmlns:p="http://schemas.microsoft.com/office/2006/metadata/properties" xmlns:ns2="a35d8663-3c45-4790-a9ff-014941319ced" xmlns:ns3="533a9fc4-b08e-4cff-b7eb-db24b14aed55" targetNamespace="http://schemas.microsoft.com/office/2006/metadata/properties" ma:root="true" ma:fieldsID="74dad6ad962125bffc3746ccde760e17" ns2:_="" ns3:_="">
    <xsd:import namespace="a35d8663-3c45-4790-a9ff-014941319ced"/>
    <xsd:import namespace="533a9fc4-b08e-4cff-b7eb-db24b14ae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d8663-3c45-4790-a9ff-014941319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5ce9dfce-212f-4906-a0ac-8a642ea49a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a9fc4-b08e-4cff-b7eb-db24b14aed5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26f64bb-e283-4104-a898-c61836db2241}" ma:internalName="TaxCatchAll" ma:showField="CatchAllData" ma:web="533a9fc4-b08e-4cff-b7eb-db24b14aed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6BC36-F386-4554-A660-1F2E4A7C4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4DB10-C533-4A77-A72D-22C242CF8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5d8663-3c45-4790-a9ff-014941319ced"/>
    <ds:schemaRef ds:uri="533a9fc4-b08e-4cff-b7eb-db24b14ae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Erläuterungen</vt:lpstr>
      <vt:lpstr>Beitragsrechner</vt:lpstr>
      <vt:lpstr>Basis</vt:lpstr>
      <vt:lpstr>Grundwerte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Bezirk RNT - Spieltechnik</dc:creator>
  <cp:lastModifiedBy>hvw-as</cp:lastModifiedBy>
  <cp:lastPrinted>2024-02-27T14:30:55Z</cp:lastPrinted>
  <dcterms:created xsi:type="dcterms:W3CDTF">2024-02-23T13:54:46Z</dcterms:created>
  <dcterms:modified xsi:type="dcterms:W3CDTF">2024-02-27T14:48:00Z</dcterms:modified>
</cp:coreProperties>
</file>