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202300"/>
  <mc:AlternateContent xmlns:mc="http://schemas.openxmlformats.org/markup-compatibility/2006">
    <mc:Choice Requires="x15">
      <x15ac:absPath xmlns:x15ac="http://schemas.microsoft.com/office/spreadsheetml/2010/11/ac" url="D:\Dropbox\Dropbox\Bezirk Bodensee-Neckar\Spieltechnik\"/>
    </mc:Choice>
  </mc:AlternateContent>
  <xr:revisionPtr revIDLastSave="0" documentId="13_ncr:1_{ADFF6509-E3E9-41C7-BCFB-D8FC0E233749}" xr6:coauthVersionLast="47" xr6:coauthVersionMax="47" xr10:uidLastSave="{00000000-0000-0000-0000-000000000000}"/>
  <workbookProtection workbookAlgorithmName="SHA-512" workbookHashValue="VEZsZoCCAp5/PtEcAYoNuBUex9LNjbOE7k0vXsUPkbIFwfKdmrOMwadufeV8rirJHMn/KPCv1tgzkQ04fX3Teg==" workbookSaltValue="RSzdjTidBkYU6o7JOef4dA==" workbookSpinCount="100000" lockStructure="1"/>
  <bookViews>
    <workbookView xWindow="-120" yWindow="-120" windowWidth="29040" windowHeight="17640" tabRatio="697" xr2:uid="{96D67F38-B597-48D2-B49A-114A5AD221E8}"/>
  </bookViews>
  <sheets>
    <sheet name="Spielklasseneinteilung BWHV-BN" sheetId="6" r:id="rId1"/>
    <sheet name="Rangliste M-NZ" sheetId="5" r:id="rId2"/>
    <sheet name="Rangliste F-NZ" sheetId="10" r:id="rId3"/>
    <sheet name="Rangliste M-HB" sheetId="8" r:id="rId4"/>
    <sheet name="Rangliste F-HB" sheetId="11" r:id="rId5"/>
    <sheet name="Rangliste M-AN" sheetId="1" r:id="rId6"/>
    <sheet name="Rangliste F-AN" sheetId="14" r:id="rId7"/>
    <sheet name="Rangliste M-SW-RS" sheetId="9" r:id="rId8"/>
    <sheet name="Rangliste F-SW-RS" sheetId="13" r:id="rId9"/>
    <sheet name="06_AN" sheetId="3" r:id="rId10"/>
    <sheet name="07_NZ" sheetId="4" r:id="rId11"/>
    <sheet name="HB" sheetId="7" r:id="rId12"/>
    <sheet name="Vereine Bezirk 5" sheetId="2" r:id="rId13"/>
    <sheet name="Koordinaten" sheetId="15" r:id="rId14"/>
  </sheets>
  <externalReferences>
    <externalReference r:id="rId15"/>
    <externalReference r:id="rId16"/>
  </externalReferences>
  <definedNames>
    <definedName name="_FilterDatabase" localSheetId="12">'Vereine Bezirk 5'!$A$1:$B$529</definedName>
    <definedName name="_xlnm._FilterDatabase" localSheetId="2" hidden="1">'Rangliste F-NZ'!$A$25:$B$34</definedName>
    <definedName name="_xlnm._FilterDatabase" localSheetId="1" hidden="1">'Rangliste M-NZ'!$A$5:$B$53</definedName>
    <definedName name="_xlnm._FilterDatabase" localSheetId="0" hidden="1">'Spielklasseneinteilung BWHV-BN'!$B$7:$E$32</definedName>
    <definedName name="_xlnm._FilterDatabase" localSheetId="12" hidden="1">'Vereine Bezirk 5'!$A$1:$E$63</definedName>
    <definedName name="Absteiger_F">[1]Listen!$A$1:$A$6</definedName>
    <definedName name="Absteiger_M">[1]Listen!$A$1:$A$7</definedName>
    <definedName name="Darstellung">[1]Listen!$B$1:$B$2</definedName>
    <definedName name="_xlnm.Print_Area" localSheetId="6">'Rangliste F-AN'!$A$1:$D$9</definedName>
    <definedName name="_xlnm.Print_Area" localSheetId="4">'Rangliste F-HB'!$A$1:$D$44</definedName>
    <definedName name="_xlnm.Print_Area" localSheetId="2">'Rangliste F-NZ'!$A$1:$D$24</definedName>
    <definedName name="_xlnm.Print_Area" localSheetId="8">'Rangliste F-SW-RS'!$A$1:$D$4</definedName>
    <definedName name="_xlnm.Print_Area" localSheetId="5">'Rangliste M-AN'!$A$1:$D$14</definedName>
    <definedName name="_xlnm.Print_Area" localSheetId="3">'Rangliste M-HB'!$A$1:$D$25</definedName>
    <definedName name="_xlnm.Print_Area" localSheetId="1">'Rangliste M-NZ'!$A$1:$D$41</definedName>
    <definedName name="_xlnm.Print_Area" localSheetId="7">'Rangliste M-SW-RS'!$A$1:$D$8</definedName>
    <definedName name="_xlnm.Print_Area" localSheetId="0">'Spielklasseneinteilung BWHV-BN'!$A$1:$M$81</definedName>
    <definedName name="Print_Area" localSheetId="12">'Vereine Bezirk 5'!$A$1:$B$529</definedName>
    <definedName name="Print_Titles" localSheetId="12">'Vereine Bezirk 5'!$1:$1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4" i="2" l="1"/>
  <c r="E5" i="2"/>
  <c r="E6" i="2"/>
  <c r="E7" i="2"/>
  <c r="E8" i="2"/>
  <c r="E9" i="2"/>
  <c r="E10" i="2"/>
  <c r="E11" i="2"/>
  <c r="E12" i="2"/>
  <c r="E3" i="2"/>
  <c r="E13" i="2"/>
  <c r="E14" i="2"/>
  <c r="E15" i="2"/>
  <c r="E16" i="2"/>
  <c r="E17" i="2"/>
  <c r="E18" i="2"/>
  <c r="E19" i="2"/>
  <c r="E20" i="2"/>
  <c r="E21" i="2"/>
  <c r="E22" i="2"/>
  <c r="E23" i="2"/>
  <c r="E24" i="2"/>
  <c r="E25" i="2"/>
  <c r="E26" i="2"/>
  <c r="E27" i="2"/>
  <c r="E28" i="2"/>
  <c r="E29" i="2"/>
  <c r="E30" i="2"/>
  <c r="E31" i="2"/>
  <c r="E32" i="2"/>
  <c r="E33" i="2"/>
  <c r="E34" i="2"/>
  <c r="E35" i="2"/>
  <c r="E36" i="2"/>
  <c r="E37" i="2"/>
  <c r="E38" i="2"/>
  <c r="E39" i="2"/>
  <c r="E40" i="2"/>
  <c r="E41" i="2"/>
  <c r="E42" i="2"/>
  <c r="E43" i="2"/>
  <c r="E44" i="2"/>
  <c r="E45" i="2"/>
  <c r="E46" i="2"/>
  <c r="E47" i="2"/>
  <c r="E48" i="2"/>
  <c r="E49" i="2"/>
  <c r="E50" i="2"/>
  <c r="E51" i="2"/>
  <c r="E52" i="2"/>
  <c r="E53" i="2"/>
  <c r="E54" i="2"/>
  <c r="E55" i="2"/>
  <c r="E56" i="2"/>
  <c r="E57" i="2"/>
  <c r="E58" i="2"/>
  <c r="E59" i="2"/>
  <c r="E60" i="2"/>
  <c r="E61" i="2"/>
  <c r="E62" i="2"/>
  <c r="E63" i="2"/>
  <c r="E2" i="2"/>
  <c r="L47" i="6"/>
  <c r="L8" i="6"/>
  <c r="L7" i="6"/>
  <c r="E7" i="6"/>
  <c r="N7" i="6"/>
  <c r="E81" i="6"/>
  <c r="E80" i="6"/>
  <c r="E79" i="6"/>
  <c r="E36" i="6"/>
  <c r="E32" i="6"/>
  <c r="O7" i="6"/>
  <c r="P7" i="6"/>
  <c r="Q7" i="6"/>
  <c r="B15" i="8" a="1"/>
  <c r="B16" i="8" a="1"/>
  <c r="B17" i="8" a="1"/>
  <c r="B7" i="11" a="1"/>
  <c r="B10" i="11" a="1"/>
  <c r="M18" i="6"/>
  <c r="E15" i="6"/>
  <c r="B24" i="8" a="1"/>
  <c r="B15" i="11" a="1"/>
  <c r="B6" i="11" a="1"/>
  <c r="B3" i="10" a="1"/>
  <c r="B15" i="10" a="1"/>
  <c r="L46" i="6"/>
  <c r="B11" i="10" a="1"/>
  <c r="B25" i="5" a="1"/>
  <c r="B24" i="5" a="1"/>
  <c r="B15" i="5" a="1"/>
  <c r="B19" i="5" a="1"/>
  <c r="B38" i="5" a="1"/>
  <c r="M21" i="6"/>
  <c r="B11" i="11" a="1"/>
  <c r="E12" i="6"/>
  <c r="F12" i="6"/>
  <c r="M15" i="6"/>
  <c r="M17" i="6"/>
  <c r="L17" i="6"/>
  <c r="B4" i="10" a="1"/>
  <c r="E78" i="6"/>
  <c r="B11" i="5" a="1"/>
  <c r="B18" i="5" a="1"/>
  <c r="B37" i="5" a="1"/>
  <c r="B10" i="5" a="1"/>
  <c r="E40" i="6"/>
  <c r="F13" i="6"/>
  <c r="B8" i="8" a="1"/>
  <c r="B19" i="10" a="1"/>
  <c r="B23" i="8" a="1"/>
  <c r="M16" i="6"/>
  <c r="M20" i="6"/>
  <c r="F21" i="6"/>
  <c r="B5" i="10" a="1"/>
  <c r="B20" i="8" a="1"/>
  <c r="B12" i="8" a="1"/>
  <c r="E17" i="6"/>
  <c r="F18" i="6"/>
  <c r="B21" i="10" a="1"/>
  <c r="B22" i="10" a="1"/>
  <c r="L12" i="6"/>
  <c r="B41" i="5" a="1"/>
  <c r="B33" i="5" a="1"/>
  <c r="B21" i="5" a="1"/>
  <c r="B39" i="5" a="1"/>
  <c r="F26" i="6"/>
  <c r="E46" i="6"/>
  <c r="F16" i="6"/>
  <c r="B22" i="8" a="1"/>
  <c r="F15" i="6"/>
  <c r="B13" i="8" a="1"/>
  <c r="F9" i="6"/>
  <c r="B10" i="8" a="1"/>
  <c r="B16" i="10" a="1"/>
  <c r="B14" i="11" a="1"/>
  <c r="F25" i="6"/>
  <c r="E8" i="6"/>
  <c r="B7" i="8" a="1"/>
  <c r="B9" i="8" a="1"/>
  <c r="E11" i="6"/>
  <c r="F14" i="6"/>
  <c r="B14" i="8" a="1"/>
  <c r="M9" i="6"/>
  <c r="B9" i="11" a="1"/>
  <c r="B3" i="8" a="1"/>
  <c r="B21" i="8" a="1"/>
  <c r="E14" i="6"/>
  <c r="F27" i="6"/>
  <c r="F23" i="6"/>
  <c r="F11" i="6"/>
  <c r="B8" i="11" a="1"/>
  <c r="M10" i="6"/>
  <c r="B6" i="8" a="1"/>
  <c r="B20" i="10" a="1"/>
  <c r="L15" i="6"/>
  <c r="B18" i="10" a="1"/>
  <c r="B12" i="10" a="1"/>
  <c r="E33" i="6"/>
  <c r="B13" i="5" a="1"/>
  <c r="B17" i="5" a="1"/>
  <c r="B27" i="5" a="1"/>
  <c r="B30" i="5" a="1"/>
  <c r="M22" i="6"/>
  <c r="M23" i="6"/>
  <c r="B12" i="11" a="1"/>
  <c r="L13" i="6"/>
  <c r="B10" i="10" a="1"/>
  <c r="B32" i="5" a="1"/>
  <c r="B35" i="5" a="1"/>
  <c r="B34" i="5" a="1"/>
  <c r="L16" i="6"/>
  <c r="B28" i="5" a="1"/>
  <c r="F19" i="6"/>
  <c r="F20" i="6"/>
  <c r="B13" i="11" a="1"/>
  <c r="B23" i="10" a="1"/>
  <c r="B14" i="10" a="1"/>
  <c r="B23" i="5" a="1"/>
  <c r="B8" i="5" a="1"/>
  <c r="F10" i="6"/>
  <c r="F22" i="6"/>
  <c r="L10" i="6"/>
  <c r="B20" i="5" a="1"/>
  <c r="M14" i="6"/>
  <c r="M12" i="6"/>
  <c r="B8" i="10" a="1"/>
  <c r="L45" i="6"/>
  <c r="B12" i="5" a="1"/>
  <c r="B40" i="5" a="1"/>
  <c r="B9" i="10" a="1"/>
  <c r="B26" i="5" a="1"/>
  <c r="F28" i="6"/>
  <c r="F8" i="6"/>
  <c r="B19" i="8" a="1"/>
  <c r="L18" i="6"/>
  <c r="B14" i="5" a="1"/>
  <c r="B16" i="5" a="1"/>
  <c r="F24" i="6"/>
  <c r="B11" i="8" a="1"/>
  <c r="L9" i="6"/>
  <c r="E20" i="6"/>
  <c r="B7" i="5" a="1"/>
  <c r="F29" i="6"/>
  <c r="E37" i="6"/>
  <c r="F17" i="6"/>
  <c r="B18" i="8" a="1"/>
  <c r="L14" i="6"/>
  <c r="B6" i="5" a="1"/>
  <c r="B31" i="5" a="1"/>
  <c r="B22" i="5" a="1"/>
  <c r="F30" i="6"/>
  <c r="E43" i="6"/>
  <c r="M11" i="6"/>
  <c r="M13" i="6"/>
  <c r="B13" i="10" a="1"/>
  <c r="B17" i="10" a="1"/>
  <c r="B9" i="5" a="1"/>
  <c r="B36" i="5" a="1"/>
  <c r="B29" i="5" a="1"/>
  <c r="B15" i="8" l="1"/>
  <c r="B16" i="8"/>
  <c r="B29" i="5"/>
  <c r="B36" i="5"/>
  <c r="B9" i="5"/>
  <c r="B17" i="10"/>
  <c r="B13" i="10"/>
  <c r="B22" i="5"/>
  <c r="B31" i="5"/>
  <c r="B6" i="5"/>
  <c r="B18" i="8"/>
  <c r="B7" i="5"/>
  <c r="N20" i="6"/>
  <c r="B11" i="8"/>
  <c r="B16" i="5"/>
  <c r="B14" i="5"/>
  <c r="B19" i="8"/>
  <c r="B26" i="5"/>
  <c r="B9" i="10"/>
  <c r="B40" i="5"/>
  <c r="B12" i="5"/>
  <c r="B8" i="10"/>
  <c r="B20" i="5"/>
  <c r="B8" i="5"/>
  <c r="B23" i="5"/>
  <c r="B14" i="10"/>
  <c r="B23" i="10"/>
  <c r="B13" i="11"/>
  <c r="B28" i="5"/>
  <c r="B34" i="5"/>
  <c r="B35" i="5"/>
  <c r="B32" i="5"/>
  <c r="B10" i="10"/>
  <c r="B12" i="11"/>
  <c r="B30" i="5"/>
  <c r="B27" i="5"/>
  <c r="B17" i="5"/>
  <c r="B13" i="5"/>
  <c r="B12" i="10"/>
  <c r="B18" i="10"/>
  <c r="B20" i="10"/>
  <c r="B6" i="8"/>
  <c r="B8" i="11"/>
  <c r="N14" i="6"/>
  <c r="B21" i="8"/>
  <c r="B3" i="8"/>
  <c r="B9" i="11"/>
  <c r="B14" i="8"/>
  <c r="N11" i="6"/>
  <c r="B9" i="8"/>
  <c r="B7" i="8"/>
  <c r="N8" i="6"/>
  <c r="B14" i="11"/>
  <c r="B16" i="10"/>
  <c r="B10" i="8"/>
  <c r="B13" i="8"/>
  <c r="B22" i="8"/>
  <c r="B39" i="5"/>
  <c r="B21" i="5"/>
  <c r="B33" i="5"/>
  <c r="B41" i="5"/>
  <c r="B22" i="10"/>
  <c r="B21" i="10"/>
  <c r="N17" i="6"/>
  <c r="B12" i="8"/>
  <c r="B20" i="8"/>
  <c r="B5" i="10"/>
  <c r="B23" i="8"/>
  <c r="B19" i="10"/>
  <c r="B8" i="8"/>
  <c r="B10" i="5"/>
  <c r="B37" i="5"/>
  <c r="B18" i="5"/>
  <c r="B11" i="5"/>
  <c r="B4" i="10"/>
  <c r="N12" i="6"/>
  <c r="B11" i="11"/>
  <c r="B38" i="5"/>
  <c r="B19" i="5"/>
  <c r="B15" i="5"/>
  <c r="B24" i="5"/>
  <c r="B25" i="5"/>
  <c r="B11" i="10"/>
  <c r="B15" i="10"/>
  <c r="B3" i="10"/>
  <c r="B6" i="11"/>
  <c r="B15" i="11"/>
  <c r="B24" i="8"/>
  <c r="N15" i="6"/>
  <c r="B10" i="11"/>
  <c r="B7" i="11"/>
  <c r="B17" i="8"/>
  <c r="E58" i="6"/>
  <c r="E71" i="6"/>
  <c r="L21" i="6"/>
  <c r="L38" i="6"/>
  <c r="E59" i="6"/>
  <c r="L24" i="6"/>
  <c r="E21" i="6"/>
  <c r="E65" i="6"/>
  <c r="E13" i="6"/>
  <c r="E69" i="6"/>
  <c r="L42" i="6"/>
  <c r="E56" i="6"/>
  <c r="E48" i="6"/>
  <c r="E52" i="6"/>
  <c r="E24" i="6"/>
  <c r="E53" i="6"/>
  <c r="L39" i="6"/>
  <c r="E19" i="6"/>
  <c r="E26" i="6"/>
  <c r="E57" i="6"/>
  <c r="E35" i="6"/>
  <c r="E74" i="6"/>
  <c r="E47" i="6"/>
  <c r="E62" i="6"/>
  <c r="L11" i="6"/>
  <c r="L25" i="6"/>
  <c r="L22" i="6"/>
  <c r="E28" i="6"/>
  <c r="E9" i="6"/>
  <c r="L43" i="6"/>
  <c r="E70" i="6"/>
  <c r="E76" i="6"/>
  <c r="L30" i="6"/>
  <c r="E54" i="6"/>
  <c r="E39" i="6"/>
  <c r="L32" i="6"/>
  <c r="E34" i="6"/>
  <c r="L20" i="6"/>
  <c r="E63" i="6"/>
  <c r="L28" i="6"/>
  <c r="E31" i="6"/>
  <c r="E45" i="6"/>
  <c r="E64" i="6"/>
  <c r="L26" i="6"/>
  <c r="L27" i="6"/>
  <c r="L31" i="6"/>
  <c r="L37" i="6"/>
  <c r="L34" i="6"/>
  <c r="L40" i="6"/>
  <c r="L19" i="6"/>
  <c r="L23" i="6"/>
  <c r="L41" i="6"/>
  <c r="E30" i="6"/>
  <c r="E68" i="6"/>
  <c r="E49" i="6"/>
  <c r="E29" i="6"/>
  <c r="E16" i="6"/>
  <c r="E61" i="6"/>
  <c r="L33" i="6"/>
  <c r="E44" i="6"/>
  <c r="E27" i="6"/>
  <c r="L36" i="6"/>
  <c r="E23" i="6"/>
  <c r="E67" i="6"/>
  <c r="E60" i="6"/>
  <c r="E72" i="6"/>
  <c r="E50" i="6"/>
  <c r="L35" i="6"/>
  <c r="E41" i="6"/>
  <c r="E22" i="6"/>
  <c r="E42" i="6"/>
  <c r="L44" i="6"/>
  <c r="E10" i="6"/>
  <c r="E55" i="6"/>
  <c r="L29" i="6"/>
  <c r="E18" i="6"/>
  <c r="E25" i="6"/>
  <c r="E75" i="6"/>
  <c r="E38" i="6"/>
  <c r="E66" i="6"/>
  <c r="E77" i="6"/>
  <c r="E73" i="6"/>
  <c r="E51" i="6"/>
  <c r="N25" i="6" l="1"/>
  <c r="N18" i="6"/>
  <c r="N10" i="6"/>
  <c r="N22" i="6"/>
  <c r="N23" i="6"/>
  <c r="N27" i="6"/>
  <c r="N16" i="6"/>
  <c r="N29" i="6"/>
  <c r="N30" i="6"/>
  <c r="N9" i="6"/>
  <c r="N28" i="6"/>
  <c r="N26" i="6"/>
  <c r="N19" i="6"/>
  <c r="N24" i="6"/>
  <c r="N13" i="6"/>
  <c r="N21" i="6"/>
  <c r="O17" i="6"/>
  <c r="Q17" i="6"/>
  <c r="P17" i="6"/>
  <c r="Q15" i="6"/>
  <c r="P15" i="6"/>
  <c r="O15" i="6"/>
  <c r="P11" i="6"/>
  <c r="Q11" i="6"/>
  <c r="O11" i="6"/>
  <c r="Q12" i="6"/>
  <c r="P12" i="6"/>
  <c r="O12" i="6"/>
  <c r="O20" i="6"/>
  <c r="Q20" i="6"/>
  <c r="P20" i="6"/>
  <c r="Q8" i="6"/>
  <c r="O8" i="6"/>
  <c r="P8" i="6"/>
  <c r="P14" i="6"/>
  <c r="O14" i="6"/>
  <c r="Q14" i="6"/>
  <c r="Q21" i="6" l="1"/>
  <c r="O21" i="6"/>
  <c r="P21" i="6"/>
  <c r="O29" i="6"/>
  <c r="Q29" i="6"/>
  <c r="P29" i="6"/>
  <c r="O13" i="6"/>
  <c r="P13" i="6"/>
  <c r="Q13" i="6"/>
  <c r="Q16" i="6"/>
  <c r="P16" i="6"/>
  <c r="O16" i="6"/>
  <c r="O24" i="6"/>
  <c r="Q24" i="6"/>
  <c r="P24" i="6"/>
  <c r="P27" i="6"/>
  <c r="Q27" i="6"/>
  <c r="O27" i="6"/>
  <c r="P19" i="6"/>
  <c r="Q19" i="6"/>
  <c r="O19" i="6"/>
  <c r="Q23" i="6"/>
  <c r="P23" i="6"/>
  <c r="O23" i="6"/>
  <c r="P26" i="6"/>
  <c r="Q26" i="6"/>
  <c r="O26" i="6"/>
  <c r="Q22" i="6"/>
  <c r="O22" i="6"/>
  <c r="P22" i="6"/>
  <c r="O28" i="6"/>
  <c r="Q28" i="6"/>
  <c r="P28" i="6"/>
  <c r="Q10" i="6"/>
  <c r="P10" i="6"/>
  <c r="O10" i="6"/>
  <c r="Q9" i="6"/>
  <c r="O9" i="6"/>
  <c r="P9" i="6"/>
  <c r="P18" i="6"/>
  <c r="Q18" i="6"/>
  <c r="O18" i="6"/>
  <c r="O30" i="6"/>
  <c r="Q30" i="6"/>
  <c r="P30" i="6"/>
  <c r="P25" i="6"/>
  <c r="O25" i="6"/>
  <c r="Q25" i="6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<sst xmlns="http://schemas.openxmlformats.org/spreadsheetml/2006/main" count="4203" uniqueCount="636">
  <si>
    <t>Verein</t>
  </si>
  <si>
    <t>Bezirk neu</t>
  </si>
  <si>
    <t>SKV Rutesheim</t>
  </si>
  <si>
    <t>Spvgg Renningen</t>
  </si>
  <si>
    <t>SV Leonberg/Eltingen</t>
  </si>
  <si>
    <t>SV Magstadt</t>
  </si>
  <si>
    <t>TSV Neuhengstett</t>
  </si>
  <si>
    <t>HSG Böblingen/Sindelfingen</t>
  </si>
  <si>
    <t>HSG Schönbuch</t>
  </si>
  <si>
    <t>HSG Stuttgarter Kickers/TuS Metzingen</t>
  </si>
  <si>
    <t>SG Aidlingen-Ehningen</t>
  </si>
  <si>
    <t>SG Ober-/Unterhausen</t>
  </si>
  <si>
    <t>TSG Reutlingen</t>
  </si>
  <si>
    <t>TSV 1848 Eningen u.A.</t>
  </si>
  <si>
    <t>TSV Betzingen</t>
  </si>
  <si>
    <t>TSV Schönaich</t>
  </si>
  <si>
    <t>TV 1893 Neuhausen/E.</t>
  </si>
  <si>
    <t>TV Großengstingen</t>
  </si>
  <si>
    <t>VfL Pfullingen</t>
  </si>
  <si>
    <t>DJK Singen</t>
  </si>
  <si>
    <t>HC DJK Konstanz</t>
  </si>
  <si>
    <t>HC Frittlingen-Balgheim-Neufra</t>
  </si>
  <si>
    <t>HC Lauchringen</t>
  </si>
  <si>
    <t>HK Ostdorf/Geislingen</t>
  </si>
  <si>
    <t>HSC Radolfzell</t>
  </si>
  <si>
    <t>HSG Albstadt</t>
  </si>
  <si>
    <t>HSG Baar</t>
  </si>
  <si>
    <t>HSG Fridingen/Mühlheim</t>
  </si>
  <si>
    <t>HSG Hossingen-Meßstetten</t>
  </si>
  <si>
    <t>HSG Konstanz</t>
  </si>
  <si>
    <t>HSG Mimmenhausen/Mühlhofen</t>
  </si>
  <si>
    <t>HSG Neckartal</t>
  </si>
  <si>
    <t>HSG Nendingen/Tuttlingen/Wurmlingen</t>
  </si>
  <si>
    <t>HSG Oberer Hegau</t>
  </si>
  <si>
    <t>HSG Rietheim-Weilheim</t>
  </si>
  <si>
    <t>HSG Rottweil</t>
  </si>
  <si>
    <t>HWB Handball Winterlingen-Bitz</t>
  </si>
  <si>
    <t>JGW Frommern-Streichen</t>
  </si>
  <si>
    <t>JSG AmmerGäu</t>
  </si>
  <si>
    <t>JSG Balingen-Weilstetten</t>
  </si>
  <si>
    <t>JSG Bodman-Eigeltingen</t>
  </si>
  <si>
    <t>SG Allensbach/Dettingen-Wallhausen</t>
  </si>
  <si>
    <t xml:space="preserve">SG Bodman/Eigeltingen </t>
  </si>
  <si>
    <t>SG Dornstetten</t>
  </si>
  <si>
    <t>SG Dunningen/Schramberg</t>
  </si>
  <si>
    <t>SG Freudenstadt/Baiersbronn</t>
  </si>
  <si>
    <t>SG H2Ku Herrenberg</t>
  </si>
  <si>
    <t>SG Nebringen/Reusten</t>
  </si>
  <si>
    <t>SG Rielasingen/Gottmadingen</t>
  </si>
  <si>
    <t>SG Tübingen</t>
  </si>
  <si>
    <t>Spvgg Mössingen</t>
  </si>
  <si>
    <t>SV Allensbach</t>
  </si>
  <si>
    <t>SV Bondorf</t>
  </si>
  <si>
    <t>SV Eigeltingen</t>
  </si>
  <si>
    <t>TG 1859 Schwenningen</t>
  </si>
  <si>
    <t>TG Schömberg</t>
  </si>
  <si>
    <t>TSC Blumberg</t>
  </si>
  <si>
    <t>TSV Altensteig</t>
  </si>
  <si>
    <t>TSV Bodman</t>
  </si>
  <si>
    <t>TSV Burladingen</t>
  </si>
  <si>
    <t>TSV Dettingen-Wallhausen</t>
  </si>
  <si>
    <t>TSV Stetten a.k.M.</t>
  </si>
  <si>
    <t>TuS Steißlingen</t>
  </si>
  <si>
    <t>TV 1861 Rottenburg</t>
  </si>
  <si>
    <t>TV 1905 Streichen</t>
  </si>
  <si>
    <t>TV Aixheim</t>
  </si>
  <si>
    <t>TV Ehingen</t>
  </si>
  <si>
    <t>TV Engen</t>
  </si>
  <si>
    <t>TV Hechingen</t>
  </si>
  <si>
    <t>TV Meßkirch</t>
  </si>
  <si>
    <t>TV Onstmettingen</t>
  </si>
  <si>
    <t>TV Pfalzgrafenweiler</t>
  </si>
  <si>
    <t>TV Pfullendorf</t>
  </si>
  <si>
    <t>TV Spaichingen</t>
  </si>
  <si>
    <t>TV St. Georgen/Schw.</t>
  </si>
  <si>
    <t>TV Überlingen</t>
  </si>
  <si>
    <t>TV Weilstetten</t>
  </si>
  <si>
    <t>VfH 87 Schwenningen</t>
  </si>
  <si>
    <t>VfL Nagold</t>
  </si>
  <si>
    <t>SG Hirsau/Calw/Bad Liebenzell</t>
  </si>
  <si>
    <t>Achalm-Nagold</t>
  </si>
  <si>
    <t>Männer Bezirksoberliga (M-BOL)</t>
  </si>
  <si>
    <t>G</t>
  </si>
  <si>
    <t>S</t>
  </si>
  <si>
    <t>U</t>
  </si>
  <si>
    <t>N</t>
  </si>
  <si>
    <t>Tore</t>
  </si>
  <si>
    <t>Punkte</t>
  </si>
  <si>
    <t>TV 1893 Neuhausen/E. 2</t>
  </si>
  <si>
    <t>:</t>
  </si>
  <si>
    <t>HSG Böblingen/Sindelfingen 2</t>
  </si>
  <si>
    <t>SG H2Ku Herrenberg 3</t>
  </si>
  <si>
    <t>SG Ober-/Unterhausen 2</t>
  </si>
  <si>
    <t>SG AmmerGäu</t>
  </si>
  <si>
    <t>TSV Altensteig 2</t>
  </si>
  <si>
    <t>Männer Bezirksliga (M-BL)</t>
  </si>
  <si>
    <t>TV 1893 Neuhausen/E. 3</t>
  </si>
  <si>
    <t>Spvgg Mössingen 2</t>
  </si>
  <si>
    <t>VfL Pfullingen 3</t>
  </si>
  <si>
    <t>SV Leonberg/Eltingen 2</t>
  </si>
  <si>
    <t>Spvgg Renningen 2</t>
  </si>
  <si>
    <t>HSG Böblingen/Sindelfingen 3</t>
  </si>
  <si>
    <t>SG AmmerGäu 2</t>
  </si>
  <si>
    <t>HSG Schönbuch 2</t>
  </si>
  <si>
    <t>SG Hirsau/Calw/Bad Liebenzell 2</t>
  </si>
  <si>
    <t>Männer Bezirksklasse (M-BK)</t>
  </si>
  <si>
    <t>HSG Schönbuch 3</t>
  </si>
  <si>
    <t>TV Großengstingen 2</t>
  </si>
  <si>
    <t>SG AmmerGäu 3</t>
  </si>
  <si>
    <t>Spvgg Mössingen 3</t>
  </si>
  <si>
    <t>TSV Altensteig 3</t>
  </si>
  <si>
    <t>SV Magstadt 2</t>
  </si>
  <si>
    <t>TSV Betzingen 2</t>
  </si>
  <si>
    <t>TSG Reutlingen 2</t>
  </si>
  <si>
    <t>Männer 2.Bezirksklasse (M-2BK)</t>
  </si>
  <si>
    <t>TSV Schönaich 2</t>
  </si>
  <si>
    <t>SG Tübingen 2</t>
  </si>
  <si>
    <t>SG Ober-/Unterhausen 3</t>
  </si>
  <si>
    <t>SV Leonberg/Eltingen 3</t>
  </si>
  <si>
    <t>SG Hirsau/Calw/Bad Liebenzell 3</t>
  </si>
  <si>
    <t>SG Aidlingen-Ehningen 2</t>
  </si>
  <si>
    <t>HSG Böblingen/Sindelfingen 4</t>
  </si>
  <si>
    <t>Frauen Bezirksoberliga (F-BOL)</t>
  </si>
  <si>
    <t>VfL Pfullingen 2</t>
  </si>
  <si>
    <t>SG H2Ku Herrenberg 2</t>
  </si>
  <si>
    <t>Frauen Bezirksliga (F-BL)</t>
  </si>
  <si>
    <t>HSG Stuttgarter Kickers/TuS Metzingen 4</t>
  </si>
  <si>
    <t>Frauen Bezirksklasse (F-BK)</t>
  </si>
  <si>
    <t>SKV Rutesheim 2</t>
  </si>
  <si>
    <t>männliche A Jugend Bezirksoberliga (mJA-BOL)</t>
  </si>
  <si>
    <t>HandballTeam Heckengäu</t>
  </si>
  <si>
    <t>männliche Jugend B Bezirksoberliga (mJB-BOL)</t>
  </si>
  <si>
    <t>männliche Jugend B Bezirksliga (mJB-BL)</t>
  </si>
  <si>
    <t>männliche Jugend C Bezirksoberliga (mJC-BOL)</t>
  </si>
  <si>
    <t>männliche Jugend C Bezirksliga (mJC-BL)</t>
  </si>
  <si>
    <t>HandballTeam Heckengäu 2</t>
  </si>
  <si>
    <t>männliche Jugend C Bezirksklasse (mJC-BK)</t>
  </si>
  <si>
    <t>HandballTeam Heckengäu 3</t>
  </si>
  <si>
    <t>gemischte Jugend D Bezirksoberliga (gJD-BOL)</t>
  </si>
  <si>
    <t>gemischte Jugend D Bezirksliga (gJD-BL)</t>
  </si>
  <si>
    <t>gemischte Jugend D Bezirksklasse Staffel 1 (gJD-BK-1)</t>
  </si>
  <si>
    <t>gemischte Jugend D Bezirksklasse Staffel 2 (gJD-BK-2)</t>
  </si>
  <si>
    <t>gemischte Jugend E 6+1 Staffel 1 (gJE-6+1/1)</t>
  </si>
  <si>
    <t>gemischte Jugend E 6+1 Staffel 2 (gJE-6+1/2)</t>
  </si>
  <si>
    <t>gemischte Jugend E  6+1 Staffel 3 (gJE-6+1/3)</t>
  </si>
  <si>
    <t>gemischte Jugend E 6+1 Staffel 4 (gJE-6+1/4)</t>
  </si>
  <si>
    <t>gemischte Jugend E 6+1 Staffel 5 (gJE-6+1/5)</t>
  </si>
  <si>
    <t>gemischte Jugend E 4+1 Staffel 1 (gJE 4+1/1)</t>
  </si>
  <si>
    <t>gemischte Jugend E 4+1 Staffel  2 (gJE-4+1/2)</t>
  </si>
  <si>
    <t>gemischte Jugend E 4+1 Staffel 3 (gJE-4+1/3)</t>
  </si>
  <si>
    <t>gemischte Jugend E 4+1 Staffel 4 (gJE-4+1/4)</t>
  </si>
  <si>
    <t>SG H2Ku Herrenberg 4</t>
  </si>
  <si>
    <t>HSG Schönbuch 4</t>
  </si>
  <si>
    <t>gemischte Jugend E 4+1 Staffel 5 (gJE-4+1/5)</t>
  </si>
  <si>
    <t>SG H2Ku Herrenberg 5</t>
  </si>
  <si>
    <t>gemischte Jugend E 4+1 Staffel 6 (gJE-4+1/6)</t>
  </si>
  <si>
    <t>SG H2Ku Herrenberg 6</t>
  </si>
  <si>
    <t>SG H2Ku Herrenberg 7</t>
  </si>
  <si>
    <t>gemischte Jugend E 4+1 Staffel 7 (gJE-4+1/7)</t>
  </si>
  <si>
    <t>gemischte Jugend E 4+1 Staffel 8 (gJE-4+1/8)</t>
  </si>
  <si>
    <t>weibliche Jugend A Bezirksoberliga (wJA-BOL)</t>
  </si>
  <si>
    <t>weibliche Jugend B Bezirksoberliga (wJB-BOL)</t>
  </si>
  <si>
    <t>weibliche Jugend B Bezirksliga (wJB-BL)</t>
  </si>
  <si>
    <t>weibliche Jugend C Bezirksoberliga (wJC-BOL)</t>
  </si>
  <si>
    <t>weibliche Jugend C Bezirksliga Staffel 1 (wJC-BL-1)</t>
  </si>
  <si>
    <t>HSG Stuttgarter Kickers/TuS Metzingen 3</t>
  </si>
  <si>
    <t>weibliche Jugend C Bezirksliga Staffel 2 (wJC-BL-2)</t>
  </si>
  <si>
    <t>weibliche Jugend D Bezirksoberliga (wJD-BOL)</t>
  </si>
  <si>
    <t>weibliche Jugend D Bezirksliga Staffel 1 (wJD-BL-1)</t>
  </si>
  <si>
    <t>HSG Stuttgarter Kickers/TuS Metzingen 2</t>
  </si>
  <si>
    <t>weibliche Jugend D Bezirksliga Staffel 2 (wJD-BL-2)</t>
  </si>
  <si>
    <t>weibliche Jugend D Bezirksklasse Staffel 1 (wJD-BK-1)</t>
  </si>
  <si>
    <t>weibliche Jugend D Bezirksklasse Staffel 2 (wJD-BK-2)</t>
  </si>
  <si>
    <t>Weibliche Jugend E 6+1 (wJE 6+1)</t>
  </si>
  <si>
    <t>weibliche Jugend E 4+1 Staffel 1 (wJE-4+1/1)</t>
  </si>
  <si>
    <t>weibliche Jugend E 4+1 Staffel 2 (wJE-4+1/2)</t>
  </si>
  <si>
    <t>weibliche Jugend E 4+1 Staffel 3 (wJE-4+1/3)</t>
  </si>
  <si>
    <t>weibliche Jugend E 4+1 Staffel 4 (wJE-4+1/4)</t>
  </si>
  <si>
    <t>gemischte Jugend F Fortgeschrittene  Staffel 1 (gF-F-1)</t>
  </si>
  <si>
    <t>gemischte Jugend F Fortgeschrittene  Staffel 2 (gF-F-2)</t>
  </si>
  <si>
    <t>gemischte Jugend F Anfänger Staffel 1 (gF-A-1)</t>
  </si>
  <si>
    <t>gemischte Jugend F Anfänger Staffel 2 (gF-A-2)</t>
  </si>
  <si>
    <t>gemischte Jugend F Anfänger Staffel 3 (gF-A-3)</t>
  </si>
  <si>
    <t>gemischte Jugend F Anfänger Staffel 4 (gF-A-4)</t>
  </si>
  <si>
    <t>gemischte Jugend F Anfänger Staffel 5 (gF-A-5)</t>
  </si>
  <si>
    <t>gemischte Jugend F Anfänger Staffel 6 (gF-A-6)</t>
  </si>
  <si>
    <t>gemischte Jugend F Anfänger Staffel 7 (gF-A-7)</t>
  </si>
  <si>
    <t>Minis  Staffel 1 (Minis-1)</t>
  </si>
  <si>
    <t>Minis  Staffel 2 (Minis-2)</t>
  </si>
  <si>
    <t>Minis  Staffel 3 (Minis-3)</t>
  </si>
  <si>
    <t>Minis  Staffel 4 (Minis-4)</t>
  </si>
  <si>
    <t>Neckar-Zollern</t>
  </si>
  <si>
    <t>TV Weilstetten 2</t>
  </si>
  <si>
    <t>HSG Albstadt 2</t>
  </si>
  <si>
    <t>HSG Fridingen/Mühlheim 2</t>
  </si>
  <si>
    <t>HSG Baar 2</t>
  </si>
  <si>
    <t>TG Schömberg 2</t>
  </si>
  <si>
    <t>HSG Rottweil 2</t>
  </si>
  <si>
    <t>TV Weilstetten 3</t>
  </si>
  <si>
    <t>TV Aixheim 2</t>
  </si>
  <si>
    <t>TV Spaichingen 2</t>
  </si>
  <si>
    <t>SG Dunningen/Schramberg 2</t>
  </si>
  <si>
    <t>HSG Rietheim-Weilheim 2</t>
  </si>
  <si>
    <t>HSG Baar 3</t>
  </si>
  <si>
    <t>HSG Hossingen-Meßstetten 2</t>
  </si>
  <si>
    <t>HK Ostdorf/Geislingen 2</t>
  </si>
  <si>
    <t>HSG Albstadt 3</t>
  </si>
  <si>
    <t>TV Spaichingen 3</t>
  </si>
  <si>
    <t>VfH 87 Schwenningen 2</t>
  </si>
  <si>
    <t>HSG Fridingen/Mühlheim 3</t>
  </si>
  <si>
    <t>SG Dunningen/Schramberg 3</t>
  </si>
  <si>
    <t>Männer 2. Bezirksklasse (M-2BK)</t>
  </si>
  <si>
    <t>TV Onstmettingen 2</t>
  </si>
  <si>
    <t>HC Frittlingen-Balgheim-Neufra 2</t>
  </si>
  <si>
    <t>HK Ostdorf/Geislingen 3</t>
  </si>
  <si>
    <t>TV 1905 Streichen 2</t>
  </si>
  <si>
    <t>HSG Neckartal 2</t>
  </si>
  <si>
    <t>HWB Handball Winterlingen-Bitz 2</t>
  </si>
  <si>
    <t>Männer Bezirkspokal (M-Pok-B)</t>
  </si>
  <si>
    <t>männliche Jugend A Bezirksoberliga Staffel 1 (mJA-BOL-1)</t>
  </si>
  <si>
    <t>JSG Balingen-Weilstetten 2</t>
  </si>
  <si>
    <t>männliche Jugend A Bezirksoberliga Staffel 2 (mJA-BOL-2)</t>
  </si>
  <si>
    <t>männliche Jugend C Bezirksliga Staffel 1 (mJC-BL-1)</t>
  </si>
  <si>
    <t>männliche Jugend C Bezirksliga Staffel 2 (mJC-BL-2)</t>
  </si>
  <si>
    <t>gemischte Jugend D Bezirksklasse (gJD-BK)</t>
  </si>
  <si>
    <t>gemischte Jugend D 2. Bezirksklasse (gJD-2BK)</t>
  </si>
  <si>
    <t>TV Hechingen 2</t>
  </si>
  <si>
    <t>gemischte Jugend E 6+1 Staffel 1 (gJE6+1/1)</t>
  </si>
  <si>
    <t>gemischte Jugend E 6+1 Staffel 2 (gJE6+1/2)</t>
  </si>
  <si>
    <t>gemischte Jugend E 4+1 Staffel 1 (gJE4+1/1)</t>
  </si>
  <si>
    <t>gemischte Jugend E 4+1 Staffel 2 (gJE4+1/2)</t>
  </si>
  <si>
    <t>gemischte Jugend E 4+1 Staffel 3 (gJE4+1/3)</t>
  </si>
  <si>
    <t>gemischte Jugend E 4+1 Staffel 4 (gJE4+1/4)</t>
  </si>
  <si>
    <t>gemischte Jugend E 4+1 Staffel 5 (gJE4+1/5)</t>
  </si>
  <si>
    <t>gemischte Jugend F Staffel 1 (gJF-1)</t>
  </si>
  <si>
    <t>gemischte Jugend F Staffel 2 (gJF-2)</t>
  </si>
  <si>
    <t>gemischte Jugend F Staffel 3 (gJF-3)</t>
  </si>
  <si>
    <t>gemischte Jugend F Staffel 4 (gJF-4)</t>
  </si>
  <si>
    <t>gemischte Jugend F Staffel 5 (gJF-5)</t>
  </si>
  <si>
    <t>gemischte Jugend F Staffel 6 (gJF-6)</t>
  </si>
  <si>
    <t>gemischte Jugend F Staffel 7 (gJF-7)</t>
  </si>
  <si>
    <t>HSG Schwenningen</t>
  </si>
  <si>
    <t>Frauen Bezirkspokal (F-Pok-B)</t>
  </si>
  <si>
    <t>weibliche Jugend A Bezirksoberliga Staffel 1 (wJA-BOL-1)</t>
  </si>
  <si>
    <t>weibliche Jugend A Bezirksoberliga Staffel 2 (wJA-BOL-2)</t>
  </si>
  <si>
    <t>weibliche Jugend C Bezirksliga (wJC-BL)</t>
  </si>
  <si>
    <t>TG 1859 Schwenningen 2</t>
  </si>
  <si>
    <t>weibliche Jugend D Bezirksliga (wJD-BL)</t>
  </si>
  <si>
    <t>weibliche Jugend D Bezirksklasse (wJD-BK)</t>
  </si>
  <si>
    <t>weibliche Jugend E 4+1 Staffel 1 (wJE4+1/1)</t>
  </si>
  <si>
    <t>weibliche Jugend E 4+1 Staffel 2 (wJE4+1/2)</t>
  </si>
  <si>
    <t>Minis Staffel 1 (Minis 1)</t>
  </si>
  <si>
    <t>Minis Staffel 2 (Minis 2)</t>
  </si>
  <si>
    <t>Minis Staffel 3 (Minis 3)</t>
  </si>
  <si>
    <t>Minis Staffel 4 (Minis 4)</t>
  </si>
  <si>
    <t>AN10</t>
  </si>
  <si>
    <t>NZ10</t>
  </si>
  <si>
    <t>NZ11</t>
  </si>
  <si>
    <t>NZ12</t>
  </si>
  <si>
    <t>NZ13</t>
  </si>
  <si>
    <t>NZ14</t>
  </si>
  <si>
    <t>NZ15</t>
  </si>
  <si>
    <t>NZ16</t>
  </si>
  <si>
    <t>NZ17</t>
  </si>
  <si>
    <t>NZ18</t>
  </si>
  <si>
    <t>NZ19</t>
  </si>
  <si>
    <t>NZ20</t>
  </si>
  <si>
    <t>NZ21</t>
  </si>
  <si>
    <t>NZ22</t>
  </si>
  <si>
    <t>NZ23</t>
  </si>
  <si>
    <t>NZ24</t>
  </si>
  <si>
    <t>NZ25</t>
  </si>
  <si>
    <t>NZ26</t>
  </si>
  <si>
    <t>NZ27</t>
  </si>
  <si>
    <t>NZ28</t>
  </si>
  <si>
    <t>NZ29</t>
  </si>
  <si>
    <t>NZ30</t>
  </si>
  <si>
    <t>NZ31</t>
  </si>
  <si>
    <t>NZ32</t>
  </si>
  <si>
    <t>NZ33</t>
  </si>
  <si>
    <t>NZ34</t>
  </si>
  <si>
    <t>NZ35</t>
  </si>
  <si>
    <t>NZ36</t>
  </si>
  <si>
    <t>SW</t>
  </si>
  <si>
    <t>AN</t>
  </si>
  <si>
    <t>HB</t>
  </si>
  <si>
    <t>NZ</t>
  </si>
  <si>
    <t>Fix</t>
  </si>
  <si>
    <t>Hegau-Bodensee</t>
  </si>
  <si>
    <t>gemischte Jugend D BOL Endrunde (gJD-BOL-ER)</t>
  </si>
  <si>
    <t>weibl. Jugend C BOL Endrunde (wJC-BOL-ER)</t>
  </si>
  <si>
    <t>TV Überlingen 2</t>
  </si>
  <si>
    <t>TuS Steißlingen 2</t>
  </si>
  <si>
    <t>SV Allensbach 2</t>
  </si>
  <si>
    <t>weibl. Jugend C Bezirksliga (wJC-BL)</t>
  </si>
  <si>
    <t>HSC Radolfzell 2</t>
  </si>
  <si>
    <t>männl. Jugend C Bezirksoberliga Enderunde (mJC-BOL-ER)</t>
  </si>
  <si>
    <t>männl. Jugend C Bezirksliga (mJC-BL)</t>
  </si>
  <si>
    <t>HSG Konstanz 2</t>
  </si>
  <si>
    <t>gemischte Jugend D Bezirksklasse A (gJD-BK-A)</t>
  </si>
  <si>
    <t>HSG Oberer Hegau 2</t>
  </si>
  <si>
    <t>HSG Konstanz 3</t>
  </si>
  <si>
    <t>gemischte Jugend D Bezirksklasse B (gJD-BK-B)</t>
  </si>
  <si>
    <t>SG Allensbach/Dettingen-Wallhausen 2</t>
  </si>
  <si>
    <t>DJK Singen 2</t>
  </si>
  <si>
    <t>weibl. Jugend D BOL Endrunde (wJD-BOL-ER)</t>
  </si>
  <si>
    <t>weibl. Jugend D Bezirksliga (wJD-BL)</t>
  </si>
  <si>
    <t>gemischte Jugend E BOL Enrdunde (gJE-BOL-ER)</t>
  </si>
  <si>
    <t>gemischte Jugend E Bezirksliga (gJE-BL)</t>
  </si>
  <si>
    <t>gemischte Jugend E Bezirksklasse A (gJE-BK-A)</t>
  </si>
  <si>
    <t>gemischte Jugend E Bezirksklasse B (gJE-BK-B)</t>
  </si>
  <si>
    <t>weibl. Jugend E BOL Endrunde (wJE-BOL-ER)</t>
  </si>
  <si>
    <t>weibl., Jugend E Bezirksliga (wJE-BL)</t>
  </si>
  <si>
    <t>TuS Steißlingen 3</t>
  </si>
  <si>
    <t>TV Ehingen 2</t>
  </si>
  <si>
    <t>TV Pfullendorf 2</t>
  </si>
  <si>
    <t>HSG Konstanz 4</t>
  </si>
  <si>
    <t>Manner Bezirksliga (M-BL)</t>
  </si>
  <si>
    <t>HSG Mimmenhausen/Mühlhofen 2</t>
  </si>
  <si>
    <t>SG Rielasingen/Gottmadingen 2</t>
  </si>
  <si>
    <t>DJK Singen 3</t>
  </si>
  <si>
    <t>männl. Jugend A Bezirksoberliga (mJA-BOL)</t>
  </si>
  <si>
    <t>männliche Jugend C Bezirksoberliga 1 (mJC-BOL-1)</t>
  </si>
  <si>
    <t>männliche Jugend C Bezirksoberliga 2 (mJC-BOL-2)</t>
  </si>
  <si>
    <t>weibl. C Bezirksoberliga St. 1 (wJC-BOL-1)</t>
  </si>
  <si>
    <t>weibl. C Bezirksoberliga  2 (wJC-BOL-2)</t>
  </si>
  <si>
    <t>gemischteJugend D Bezirksoberliga 1 (gJD-BOL-1)</t>
  </si>
  <si>
    <t>gemischte Jugend D Bezirksoberliga 2 (gJD-BOL-2)</t>
  </si>
  <si>
    <t>gemischte Jugend D Bezirksoberliga 3 (gJD-BOL-3)</t>
  </si>
  <si>
    <t>weibl. Jugend D bezirksoberliga 1 (wJD-BOL 1)</t>
  </si>
  <si>
    <t>weibl. Jugend D Bezirksoberliga 2 (wJD-BOL-2)</t>
  </si>
  <si>
    <t>gemischte Jugend E Bezirksoberliga 1 (gJE-BOL-1)</t>
  </si>
  <si>
    <t>gemischte Jugend E Bezirksoberliga 2 (gJE-BOL-2)</t>
  </si>
  <si>
    <t>gemischte Jugend E Bezirksoberliga 3 (gJE-BOL-3)</t>
  </si>
  <si>
    <t>weibl. Jugend E Bezirksoberliga 1 (wJE-BOL-1)</t>
  </si>
  <si>
    <t>weibl. Jugend E Bezirksoberliga 2 (wJE-BOL-2)</t>
  </si>
  <si>
    <t>gemischte  E Jugend 6+1 Endrunde  St 1 (gJE-6+1ER1)</t>
  </si>
  <si>
    <t>gemischte E Jugend 6+1 Endrunde St 2 (gJE-6+1ER2)</t>
  </si>
  <si>
    <t>gemischte E Jugend 6+1 Endrunde St 3 (gJE-6+1ER3)</t>
  </si>
  <si>
    <t>gemischte E Jugend 6+1 Endrunde St 4 (gJE-6+1ER4)</t>
  </si>
  <si>
    <t>gemischte E Jugend 6+1 Endrunde St 5 (gJE-6+1ER5)</t>
  </si>
  <si>
    <t>gemischte E Jugend 6+1 Endrunde St 6 (gJE-6+1ER6)</t>
  </si>
  <si>
    <t>gemischte E Jugend 6+1 Endrunde St 7 (gJE-6+1ER7)</t>
  </si>
  <si>
    <t>gemischte Jugend E-Endrunde 4+1/1 (gJE-E4+1/1)</t>
  </si>
  <si>
    <t>gemischte Jugend E-Endrunde 4+1/2 (gJE-E4+1/2)</t>
  </si>
  <si>
    <t>gemischte Jugend E-Endrunde 4+1/3 (gJE-E4+1/3)</t>
  </si>
  <si>
    <t>gemischte Jugend E-Endrunde 4+1/4 (gJE-E4+1/4)</t>
  </si>
  <si>
    <t>gemischte Jugend E-Endrunde 4+1/5 (gJE-E4+1/5)</t>
  </si>
  <si>
    <t>gemischte Jugend E-Endrunde 4+1/6 (gJE-E4+1/6)</t>
  </si>
  <si>
    <t>weibliche E Jugend 6+1 Endrunde St 1 (wJE-6+1ER1)</t>
  </si>
  <si>
    <t>weibliche E Jugend 6+1 Endrunde St 2 (wJE-6+1ER2)</t>
  </si>
  <si>
    <t>weibliche Jugend E-Endrunde 4+1/1 (wJE-E4+1/1)</t>
  </si>
  <si>
    <t>weibliche Jugend E-Endrunde 4+1/2 (wJE-E4+1/2)</t>
  </si>
  <si>
    <t>weibliche Jugend E-Endrunde 4+1/3 (wJE-E4+1/3)</t>
  </si>
  <si>
    <t>TV 1861 Rottenburg 2</t>
  </si>
  <si>
    <t>Direkt Aufsteiger aus BOL in LL</t>
  </si>
  <si>
    <t xml:space="preserve">Absteiger LL </t>
  </si>
  <si>
    <t>HB10</t>
  </si>
  <si>
    <t>HB11</t>
  </si>
  <si>
    <t>HB12</t>
  </si>
  <si>
    <t>HB13</t>
  </si>
  <si>
    <t>HB14</t>
  </si>
  <si>
    <t>HB15</t>
  </si>
  <si>
    <t>HB16</t>
  </si>
  <si>
    <t>HB17</t>
  </si>
  <si>
    <t>HB18</t>
  </si>
  <si>
    <t>HB19</t>
  </si>
  <si>
    <t>HB20</t>
  </si>
  <si>
    <t>HB21</t>
  </si>
  <si>
    <t>NZ4</t>
  </si>
  <si>
    <t>NZ1</t>
  </si>
  <si>
    <t>NZ2</t>
  </si>
  <si>
    <t>NZ3</t>
  </si>
  <si>
    <t>NZ5</t>
  </si>
  <si>
    <t>NZ6</t>
  </si>
  <si>
    <t>NZ7</t>
  </si>
  <si>
    <t>NZ8</t>
  </si>
  <si>
    <t>NZ9</t>
  </si>
  <si>
    <t>HB1</t>
  </si>
  <si>
    <t>HB2</t>
  </si>
  <si>
    <t>HB3</t>
  </si>
  <si>
    <t>HB4</t>
  </si>
  <si>
    <t>HB5</t>
  </si>
  <si>
    <t>HB6</t>
  </si>
  <si>
    <t>HB7</t>
  </si>
  <si>
    <t>HB8</t>
  </si>
  <si>
    <t>HB9</t>
  </si>
  <si>
    <t>HB Kinzigtal</t>
  </si>
  <si>
    <t>Absteiger Landesliga SHV</t>
  </si>
  <si>
    <t>RS</t>
  </si>
  <si>
    <t>TV St. Georgen/Schw. 2</t>
  </si>
  <si>
    <t>SG Freudenstadt/Baiersbronn 2</t>
  </si>
  <si>
    <t>HB Kinzigtal 2</t>
  </si>
  <si>
    <t>HB Kinzigtal 3</t>
  </si>
  <si>
    <t>AN2</t>
  </si>
  <si>
    <t>AN3</t>
  </si>
  <si>
    <t>AN4</t>
  </si>
  <si>
    <t>AN5</t>
  </si>
  <si>
    <t>AN6</t>
  </si>
  <si>
    <t>AN8</t>
  </si>
  <si>
    <t>AN11</t>
  </si>
  <si>
    <t>AN9</t>
  </si>
  <si>
    <t>AN7</t>
  </si>
  <si>
    <t>Teilnahme Entscheidungsspiele</t>
  </si>
  <si>
    <t>Rangliste Bodensee-Hegau</t>
  </si>
  <si>
    <t>Rangliste Neckar-Zollern</t>
  </si>
  <si>
    <t>Rangliste Achalm-Nagold</t>
  </si>
  <si>
    <t>Aufsteiger Landesliga</t>
  </si>
  <si>
    <t>NZ0</t>
  </si>
  <si>
    <t>Rangliste Offenburg-Schwarzwald  / Rastatt</t>
  </si>
  <si>
    <t>5. M-BOL/SW</t>
  </si>
  <si>
    <t>9. M-BOL/SW</t>
  </si>
  <si>
    <t>10. M-BL/SW</t>
  </si>
  <si>
    <t>4. M-2BK/SW</t>
  </si>
  <si>
    <t>AN1</t>
  </si>
  <si>
    <t>14. LL-N</t>
  </si>
  <si>
    <t>M-BOL</t>
  </si>
  <si>
    <t>M-BL</t>
  </si>
  <si>
    <t>M-BK</t>
  </si>
  <si>
    <t>F-BOL</t>
  </si>
  <si>
    <t>11. M-BOL</t>
  </si>
  <si>
    <t>2. M-BL</t>
  </si>
  <si>
    <t>6. M-BL</t>
  </si>
  <si>
    <t>9. M-BL</t>
  </si>
  <si>
    <t>4. M-BK</t>
  </si>
  <si>
    <t>5. M-BK</t>
  </si>
  <si>
    <t>2. M-BK</t>
  </si>
  <si>
    <t>8. M-BK</t>
  </si>
  <si>
    <t>Annahme: Teilnehmer der Entscheidungsspiele fallen zurück in Bezirk.
Wenn nicht, wird nachgerückt aus der Rangliste Bezirk-Alt</t>
  </si>
  <si>
    <t>RS1</t>
  </si>
  <si>
    <t>SW2</t>
  </si>
  <si>
    <t>SW3</t>
  </si>
  <si>
    <t>SW4</t>
  </si>
  <si>
    <t>SW5</t>
  </si>
  <si>
    <t>RSFix</t>
  </si>
  <si>
    <t>SWFix</t>
  </si>
  <si>
    <t>Spielklasse</t>
  </si>
  <si>
    <t>Absteiger Landesliga HVW</t>
  </si>
  <si>
    <t>1. F-BOL</t>
  </si>
  <si>
    <t>4. F-BOL</t>
  </si>
  <si>
    <t>6. F-BOL</t>
  </si>
  <si>
    <t>3. F-BL</t>
  </si>
  <si>
    <t>5. F-BL</t>
  </si>
  <si>
    <t>7. F-BL</t>
  </si>
  <si>
    <t>5. F-BK</t>
  </si>
  <si>
    <t>AN0</t>
  </si>
  <si>
    <t>SG Dornstetten 2</t>
  </si>
  <si>
    <t>Längengrad</t>
  </si>
  <si>
    <t>Breitengrad</t>
  </si>
  <si>
    <t>Halle</t>
  </si>
  <si>
    <t>title</t>
  </si>
  <si>
    <t>lon</t>
  </si>
  <si>
    <t>lat</t>
  </si>
  <si>
    <t>47.752300</t>
  </si>
  <si>
    <t>48.298870</t>
  </si>
  <si>
    <t>47.687400</t>
  </si>
  <si>
    <t>48.131500</t>
  </si>
  <si>
    <t>47.627500</t>
  </si>
  <si>
    <t>48.284700</t>
  </si>
  <si>
    <t>47.745700</t>
  </si>
  <si>
    <t>48.223000</t>
  </si>
  <si>
    <t>48.012900</t>
  </si>
  <si>
    <t>48.018600</t>
  </si>
  <si>
    <t>48.185800</t>
  </si>
  <si>
    <t>47.668600</t>
  </si>
  <si>
    <t>47.768800</t>
  </si>
  <si>
    <t>48.358200</t>
  </si>
  <si>
    <t>47.997600</t>
  </si>
  <si>
    <t>47.822125</t>
  </si>
  <si>
    <t>48.030800</t>
  </si>
  <si>
    <t>48.161800</t>
  </si>
  <si>
    <t>48.245900</t>
  </si>
  <si>
    <t>48.271496</t>
  </si>
  <si>
    <t>48.523786</t>
  </si>
  <si>
    <t>48.273014</t>
  </si>
  <si>
    <t>47.805571</t>
  </si>
  <si>
    <t>47.731400</t>
  </si>
  <si>
    <t>48.470200</t>
  </si>
  <si>
    <t>48.212200</t>
  </si>
  <si>
    <t>48.511300</t>
  </si>
  <si>
    <t>48.592100</t>
  </si>
  <si>
    <t>48.557100</t>
  </si>
  <si>
    <t>47.736100</t>
  </si>
  <si>
    <t>48.499200</t>
  </si>
  <si>
    <t>48.400400</t>
  </si>
  <si>
    <t>48.524800</t>
  </si>
  <si>
    <t>47.861300</t>
  </si>
  <si>
    <t>48.067500</t>
  </si>
  <si>
    <t>48.208600</t>
  </si>
  <si>
    <t>47.841700</t>
  </si>
  <si>
    <t>48.593900</t>
  </si>
  <si>
    <t>47.806800</t>
  </si>
  <si>
    <t>48.290600</t>
  </si>
  <si>
    <t>47.735100</t>
  </si>
  <si>
    <t>48.133300</t>
  </si>
  <si>
    <t>47.805900</t>
  </si>
  <si>
    <t>48.484900</t>
  </si>
  <si>
    <t>48.273000</t>
  </si>
  <si>
    <t>48.098900</t>
  </si>
  <si>
    <t>47.822100</t>
  </si>
  <si>
    <t>47.853700</t>
  </si>
  <si>
    <t>48.353600</t>
  </si>
  <si>
    <t>47.998500</t>
  </si>
  <si>
    <t>48.281800</t>
  </si>
  <si>
    <t>48.524397</t>
  </si>
  <si>
    <t>47.919900</t>
  </si>
  <si>
    <t>48.071600</t>
  </si>
  <si>
    <t>48.128900</t>
  </si>
  <si>
    <t>47.767300</t>
  </si>
  <si>
    <t>48.548800</t>
  </si>
  <si>
    <t>8.836700</t>
  </si>
  <si>
    <t>8.358760</t>
  </si>
  <si>
    <t>9.163800</t>
  </si>
  <si>
    <t>8.711000</t>
  </si>
  <si>
    <t>8.311500</t>
  </si>
  <si>
    <t>8.813300</t>
  </si>
  <si>
    <t>8.979100</t>
  </si>
  <si>
    <t>9.028600</t>
  </si>
  <si>
    <t>8.665400</t>
  </si>
  <si>
    <t>8.925900</t>
  </si>
  <si>
    <t>8.971800</t>
  </si>
  <si>
    <t>9.162000</t>
  </si>
  <si>
    <t>9.293900</t>
  </si>
  <si>
    <t>8.622400</t>
  </si>
  <si>
    <t>8.781100</t>
  </si>
  <si>
    <t>8.803412</t>
  </si>
  <si>
    <t>8.776300</t>
  </si>
  <si>
    <t>8.620900</t>
  </si>
  <si>
    <t>9.086900</t>
  </si>
  <si>
    <t>8.867055</t>
  </si>
  <si>
    <t>8.834118</t>
  </si>
  <si>
    <t>8.864126</t>
  </si>
  <si>
    <t>9.025725</t>
  </si>
  <si>
    <t>9.070400</t>
  </si>
  <si>
    <t>8.509800</t>
  </si>
  <si>
    <t>8.505800</t>
  </si>
  <si>
    <t>8.378300</t>
  </si>
  <si>
    <t>8.855400</t>
  </si>
  <si>
    <t>8.842600</t>
  </si>
  <si>
    <t>8.785900</t>
  </si>
  <si>
    <t>9.059900</t>
  </si>
  <si>
    <t>9.050900</t>
  </si>
  <si>
    <t>8.835100</t>
  </si>
  <si>
    <t>8.895000</t>
  </si>
  <si>
    <t>8.546200</t>
  </si>
  <si>
    <t>8.766500</t>
  </si>
  <si>
    <t>8.532900</t>
  </si>
  <si>
    <t>8.601300</t>
  </si>
  <si>
    <t>9.027000</t>
  </si>
  <si>
    <t>9.110200</t>
  </si>
  <si>
    <t>9.114800</t>
  </si>
  <si>
    <t>9.066700</t>
  </si>
  <si>
    <t>8.920100</t>
  </si>
  <si>
    <t>8.937800</t>
  </si>
  <si>
    <t>8.864300</t>
  </si>
  <si>
    <t>8.700300</t>
  </si>
  <si>
    <t>8.803500</t>
  </si>
  <si>
    <t>8.785100</t>
  </si>
  <si>
    <t>8.961000</t>
  </si>
  <si>
    <t>9.115600</t>
  </si>
  <si>
    <t>8.997500</t>
  </si>
  <si>
    <t>8.557455</t>
  </si>
  <si>
    <t>9.257400</t>
  </si>
  <si>
    <t>8.727500</t>
  </si>
  <si>
    <t>8.324600</t>
  </si>
  <si>
    <t>9.168500</t>
  </si>
  <si>
    <t>8.713200</t>
  </si>
  <si>
    <t>03.02.2025 - 09.02.2025</t>
  </si>
  <si>
    <t>7. M-BOL</t>
  </si>
  <si>
    <t>8. M-BOL</t>
  </si>
  <si>
    <t>3. M-2BK</t>
  </si>
  <si>
    <t>Einteilung  Spielklassen Bezirk Bodense-Neckar (ab 01.07.2025)</t>
  </si>
  <si>
    <t>F-BL</t>
  </si>
  <si>
    <t>HB22</t>
  </si>
  <si>
    <t>1. M-BOL</t>
  </si>
  <si>
    <t xml:space="preserve">SG Allensbach/Dettingen-Wallhausen </t>
  </si>
  <si>
    <t>13. LL-S</t>
  </si>
  <si>
    <t>Absteiger LL/T. Entscheidspiel</t>
  </si>
  <si>
    <t>Teilnahme Entscheidungsspiel</t>
  </si>
  <si>
    <t xml:space="preserve"> </t>
  </si>
  <si>
    <t>14. LL-S</t>
  </si>
  <si>
    <t>2. M-BOL</t>
  </si>
  <si>
    <t>3. M-BOL</t>
  </si>
  <si>
    <t>4. M-BOL</t>
  </si>
  <si>
    <t>5. M-BOL</t>
  </si>
  <si>
    <t>6. M-BOL</t>
  </si>
  <si>
    <t>9. M-BOL</t>
  </si>
  <si>
    <t>10. M-BOL</t>
  </si>
  <si>
    <t>1. M-BK</t>
  </si>
  <si>
    <t>1. M-BL</t>
  </si>
  <si>
    <t>3. M-BL</t>
  </si>
  <si>
    <t>4. M-BL</t>
  </si>
  <si>
    <t>5. M-BL</t>
  </si>
  <si>
    <t>7. M-BL</t>
  </si>
  <si>
    <t>8. M-BL</t>
  </si>
  <si>
    <t>10. M-BL</t>
  </si>
  <si>
    <t>11- M-BL</t>
  </si>
  <si>
    <t>3. M-BK</t>
  </si>
  <si>
    <t>1. M-2BK</t>
  </si>
  <si>
    <t>6. M-BK</t>
  </si>
  <si>
    <t>7. M-BK</t>
  </si>
  <si>
    <t>9. M-BK</t>
  </si>
  <si>
    <t>2. M-2BK</t>
  </si>
  <si>
    <t>4. M-2BK</t>
  </si>
  <si>
    <t>5. M-2BK</t>
  </si>
  <si>
    <t>6. M-2BK</t>
  </si>
  <si>
    <t>7. M-2BK</t>
  </si>
  <si>
    <t>2. F-BOL</t>
  </si>
  <si>
    <t>3. F-BOL</t>
  </si>
  <si>
    <t>5. F-BOL</t>
  </si>
  <si>
    <t>7. F-BOL</t>
  </si>
  <si>
    <t>8. F-BOL</t>
  </si>
  <si>
    <t>9. F-BOL</t>
  </si>
  <si>
    <t>10. F-BOL</t>
  </si>
  <si>
    <t>11. F-BOL</t>
  </si>
  <si>
    <t>9. F-LL</t>
  </si>
  <si>
    <t>10. F-LL</t>
  </si>
  <si>
    <t>1. F-BK</t>
  </si>
  <si>
    <t>2. F-BK</t>
  </si>
  <si>
    <t>3. F-BK</t>
  </si>
  <si>
    <t>4. F-BK</t>
  </si>
  <si>
    <t>4. F-BL</t>
  </si>
  <si>
    <t>2. F-BL</t>
  </si>
  <si>
    <t>1. F-BL</t>
  </si>
  <si>
    <t>12. LL-S</t>
  </si>
  <si>
    <t>10. LL-S</t>
  </si>
  <si>
    <t>9. M-BL/RA</t>
  </si>
  <si>
    <t>6. F-BOL/RA</t>
  </si>
  <si>
    <t>7. F-BOL/RA</t>
  </si>
  <si>
    <t>was wäre wenn ... die Saison jetzt zu Ende wäre</t>
  </si>
  <si>
    <t>Stand: 04.02.2025</t>
  </si>
  <si>
    <t>Mannschaft</t>
  </si>
  <si>
    <t>Kommentar</t>
  </si>
  <si>
    <t>Rang</t>
  </si>
  <si>
    <t>Bezirk</t>
  </si>
  <si>
    <t>12. M-BOL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</si>
</sst>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0000"/>
  </numFmts>
  <fonts count="13" x14ac:knownFonts="1">
    <font>
      <sz val="11"/>
      <color theme="1"/>
      <name val="Aptos Narrow"/>
      <family val="2"/>
      <scheme val="minor"/>
    </font>
    <font>
      <sz val="11"/>
      <color rgb="FF000000"/>
      <name val="Calibri"/>
      <family val="2"/>
      <charset val="1"/>
    </font>
    <font>
      <sz val="10"/>
      <color rgb="FF000000"/>
      <name val="MS Sans Serif"/>
    </font>
    <font>
      <b/>
      <sz val="13"/>
      <color rgb="FF000000"/>
      <name val="MS Sans Serif"/>
    </font>
    <font>
      <b/>
      <sz val="10"/>
      <color rgb="FF000000"/>
      <name val="MS Sans Serif"/>
    </font>
    <font>
      <b/>
      <sz val="11.5"/>
      <color rgb="FF000000"/>
      <name val="MS Sans Serif"/>
    </font>
    <font>
      <sz val="8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11"/>
      <color rgb="FF000000"/>
      <name val="Aptos Narrow"/>
      <family val="2"/>
      <scheme val="minor"/>
    </font>
    <font>
      <b/>
      <sz val="11"/>
      <color rgb="FF000000"/>
      <name val="Aptos Narrow"/>
      <family val="2"/>
      <scheme val="minor"/>
    </font>
    <font>
      <sz val="11"/>
      <color rgb="FFFF0000"/>
      <name val="Aptos Narrow"/>
      <family val="2"/>
      <scheme val="minor"/>
    </font>
    <font>
      <sz val="11"/>
      <name val="Aptos Narrow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3" tint="0.749992370372631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8" tint="0.79998168889431442"/>
        <bgColor indexed="64"/>
      </patternFill>
    </fill>
  </fills>
  <borders count="1">
    <border>
      <left/>
      <right/>
      <top/>
      <bottom/>
      <diagonal/>
    </border>
  </borders>
  <cellStyleXfs count="3">
    <xf numFmtId="0" fontId="0" fillId="0" borderId="0"/>
    <xf numFmtId="0" fontId="1" fillId="0" borderId="0"/>
    <xf numFmtId="0" fontId="2" fillId="0" borderId="0"/>
  </cellStyleXfs>
  <cellXfs count="52">
    <xf numFmtId="0" fontId="0" fillId="0" borderId="0" xfId="0"/>
    <xf numFmtId="0" fontId="2" fillId="0" borderId="0" xfId="2"/>
    <xf numFmtId="0" fontId="3" fillId="0" borderId="0" xfId="0" applyFont="1"/>
    <xf numFmtId="0" fontId="4" fillId="0" borderId="0" xfId="0" applyFont="1" applyAlignment="1">
      <alignment horizontal="left"/>
    </xf>
    <xf numFmtId="0" fontId="5" fillId="0" borderId="0" xfId="0" applyFont="1"/>
    <xf numFmtId="0" fontId="4" fillId="0" borderId="0" xfId="0" applyFont="1" applyAlignment="1">
      <alignment horizontal="right"/>
    </xf>
    <xf numFmtId="0" fontId="4" fillId="0" borderId="0" xfId="0" applyFont="1"/>
    <xf numFmtId="0" fontId="0" fillId="0" borderId="0" xfId="0" applyAlignment="1">
      <alignment horizontal="right"/>
    </xf>
    <xf numFmtId="0" fontId="0" fillId="0" borderId="0" xfId="0" applyAlignment="1">
      <alignment horizontal="left"/>
    </xf>
    <xf numFmtId="0" fontId="9" fillId="0" borderId="0" xfId="2" applyFont="1" applyAlignment="1">
      <alignment horizontal="center"/>
    </xf>
    <xf numFmtId="0" fontId="7" fillId="0" borderId="0" xfId="0" applyFont="1"/>
    <xf numFmtId="0" fontId="9" fillId="0" borderId="0" xfId="2" applyFont="1"/>
    <xf numFmtId="0" fontId="8" fillId="0" borderId="0" xfId="0" applyFont="1"/>
    <xf numFmtId="0" fontId="10" fillId="0" borderId="0" xfId="2" applyFont="1" applyAlignment="1">
      <alignment horizontal="left"/>
    </xf>
    <xf numFmtId="0" fontId="7" fillId="2" borderId="0" xfId="0" applyFont="1" applyFill="1"/>
    <xf numFmtId="0" fontId="9" fillId="2" borderId="0" xfId="2" applyFont="1" applyFill="1"/>
    <xf numFmtId="0" fontId="7" fillId="3" borderId="0" xfId="0" applyFont="1" applyFill="1"/>
    <xf numFmtId="0" fontId="7" fillId="0" borderId="0" xfId="0" applyFont="1" applyAlignment="1">
      <alignment horizontal="left"/>
    </xf>
    <xf numFmtId="0" fontId="9" fillId="0" borderId="0" xfId="2" applyFont="1" applyAlignment="1">
      <alignment horizontal="left"/>
    </xf>
    <xf numFmtId="0" fontId="9" fillId="5" borderId="0" xfId="2" applyFont="1" applyFill="1" applyAlignment="1">
      <alignment horizontal="center"/>
    </xf>
    <xf numFmtId="0" fontId="9" fillId="5" borderId="0" xfId="2" applyFont="1" applyFill="1" applyAlignment="1">
      <alignment horizontal="left"/>
    </xf>
    <xf numFmtId="0" fontId="9" fillId="6" borderId="0" xfId="2" applyFont="1" applyFill="1" applyAlignment="1">
      <alignment horizontal="center"/>
    </xf>
    <xf numFmtId="0" fontId="9" fillId="6" borderId="0" xfId="2" applyFont="1" applyFill="1" applyAlignment="1">
      <alignment horizontal="left"/>
    </xf>
    <xf numFmtId="0" fontId="9" fillId="7" borderId="0" xfId="2" applyFont="1" applyFill="1" applyAlignment="1">
      <alignment horizontal="center"/>
    </xf>
    <xf numFmtId="0" fontId="9" fillId="7" borderId="0" xfId="2" applyFont="1" applyFill="1" applyAlignment="1">
      <alignment horizontal="left"/>
    </xf>
    <xf numFmtId="0" fontId="11" fillId="5" borderId="0" xfId="2" applyFont="1" applyFill="1" applyAlignment="1">
      <alignment horizontal="left"/>
    </xf>
    <xf numFmtId="14" fontId="9" fillId="0" borderId="0" xfId="2" applyNumberFormat="1" applyFont="1" applyAlignment="1">
      <alignment horizontal="right"/>
    </xf>
    <xf numFmtId="0" fontId="0" fillId="3" borderId="0" xfId="0" applyFill="1"/>
    <xf numFmtId="0" fontId="10" fillId="4" borderId="0" xfId="2" applyFont="1" applyFill="1" applyAlignment="1">
      <alignment horizontal="center"/>
    </xf>
    <xf numFmtId="0" fontId="10" fillId="4" borderId="0" xfId="2" applyFont="1" applyFill="1" applyAlignment="1">
      <alignment horizontal="left"/>
    </xf>
    <xf numFmtId="0" fontId="10" fillId="0" borderId="0" xfId="2" applyFont="1" applyAlignment="1">
      <alignment horizontal="center"/>
    </xf>
    <xf numFmtId="0" fontId="10" fillId="0" borderId="0" xfId="1" applyFont="1"/>
    <xf numFmtId="0" fontId="9" fillId="0" borderId="0" xfId="1" applyFont="1"/>
    <xf numFmtId="49" fontId="0" fillId="0" borderId="0" xfId="0" applyNumberFormat="1"/>
    <xf numFmtId="49" fontId="7" fillId="0" borderId="0" xfId="0" applyNumberFormat="1" applyFont="1"/>
    <xf numFmtId="49" fontId="9" fillId="0" borderId="0" xfId="1" applyNumberFormat="1" applyFont="1"/>
    <xf numFmtId="0" fontId="5" fillId="0" borderId="0" xfId="2" applyFont="1"/>
    <xf numFmtId="0" fontId="3" fillId="0" borderId="0" xfId="2" applyFont="1"/>
    <xf numFmtId="0" fontId="4" fillId="0" borderId="0" xfId="2" applyFont="1" applyAlignment="1">
      <alignment horizontal="left"/>
    </xf>
    <xf numFmtId="0" fontId="4" fillId="0" borderId="0" xfId="2" applyFont="1" applyAlignment="1">
      <alignment horizontal="right"/>
    </xf>
    <xf numFmtId="0" fontId="4" fillId="0" borderId="0" xfId="2" applyFont="1"/>
    <xf numFmtId="0" fontId="2" fillId="0" borderId="0" xfId="2" applyAlignment="1">
      <alignment horizontal="right"/>
    </xf>
    <xf numFmtId="0" fontId="2" fillId="0" borderId="0" xfId="2" applyAlignment="1">
      <alignment horizontal="left"/>
    </xf>
    <xf numFmtId="14" fontId="9" fillId="0" borderId="0" xfId="2" applyNumberFormat="1" applyFont="1" applyAlignment="1">
      <alignment horizontal="left"/>
    </xf>
    <xf numFmtId="49" fontId="7" fillId="0" borderId="0" xfId="0" applyNumberFormat="1" applyFont="1" applyAlignment="1">
      <alignment horizontal="left"/>
    </xf>
    <xf numFmtId="49" fontId="0" fillId="0" borderId="0" xfId="0" applyNumberFormat="1" applyAlignment="1">
      <alignment horizontal="left"/>
    </xf>
    <xf numFmtId="0" fontId="0" fillId="2" borderId="0" xfId="0" applyFill="1"/>
    <xf numFmtId="0" fontId="12" fillId="5" borderId="0" xfId="2" applyFont="1" applyFill="1" applyAlignment="1">
      <alignment horizontal="left"/>
    </xf>
    <xf numFmtId="0" fontId="9" fillId="0" borderId="0" xfId="2" applyFont="1" applyAlignment="1">
      <alignment horizontal="right"/>
    </xf>
    <xf numFmtId="164" fontId="7" fillId="0" borderId="0" xfId="0" applyNumberFormat="1" applyFont="1"/>
    <xf numFmtId="164" fontId="9" fillId="0" borderId="0" xfId="1" applyNumberFormat="1" applyFont="1"/>
    <xf numFmtId="0" fontId="9" fillId="0" borderId="0" xfId="2" applyFont="1" applyAlignment="1">
      <alignment horizontal="left" vertical="top" wrapText="1"/>
    </xf>
  </cellXfs>
  <cellStyles count="3">
    <cellStyle name="Standard" xfId="0" builtinId="0"/>
    <cellStyle name="Standard 2" xfId="2" xr:uid="{679B9685-1B4F-44F2-AF0F-8C7E587E2B10}"/>
    <cellStyle name="Standard 3" xfId="1" xr:uid="{64EC3639-6150-4756-B6A3-BC8285113A17}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2.xml"/><Relationship Id="rId20" Type="http://schemas.openxmlformats.org/officeDocument/2006/relationships/sheetMetadata" Target="metadata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1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D:\Dropbox\Dropbox\Bezirk\00_BWHV\Auf_und_Abstieg_HVW_nach_Ranking_mV.xlsx" TargetMode="External"/><Relationship Id="rId1" Type="http://schemas.openxmlformats.org/officeDocument/2006/relationships/externalLinkPath" Target="/Dropbox/Dropbox/Bezirk/00_BWHV/Auf_und_Abstieg_HVW_nach_Ranking_mV.xlsx" TargetMode="External"/></Relationships>
</file>

<file path=xl/externalLinks/_rels/externalLink2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D:\Dropbox\Dropbox\Bezirk\00_BWHV\Aufstellung%20BWHV%20Bezirk_5.xlsx" TargetMode="External"/><Relationship Id="rId1" Type="http://schemas.openxmlformats.org/officeDocument/2006/relationships/externalLinkPath" Target="/Dropbox/Dropbox/Bezirk/00_BWHV/Aufstellung%20BWHV%20Bezirk_5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Informationen"/>
      <sheetName val="Handhabung"/>
      <sheetName val="Ligen_Auf_Ab_Männer"/>
      <sheetName val="Konstellationen_M"/>
      <sheetName val="Ligen_Auf_Ab_Frauen"/>
      <sheetName val="Konstellationen_F"/>
      <sheetName val="Listen"/>
      <sheetName val="Ligen_M"/>
      <sheetName val="Ligen_F"/>
      <sheetName val="Vereine nach Bezirk"/>
      <sheetName val="BWOL"/>
      <sheetName val="HVW"/>
      <sheetName val="01_HF"/>
      <sheetName val="02_EM"/>
      <sheetName val="03_RS"/>
      <sheetName val="04_ET"/>
      <sheetName val="05_SL"/>
      <sheetName val="06_AN"/>
      <sheetName val="07_NZ"/>
      <sheetName val="08_BD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>
        <row r="1">
          <cell r="A1">
            <v>0</v>
          </cell>
          <cell r="B1" t="str">
            <v>Platzierung</v>
          </cell>
        </row>
        <row r="2">
          <cell r="A2">
            <v>1</v>
          </cell>
          <cell r="B2" t="str">
            <v>Mannschaften</v>
          </cell>
        </row>
        <row r="3">
          <cell r="A3">
            <v>2</v>
          </cell>
        </row>
        <row r="4">
          <cell r="A4">
            <v>3</v>
          </cell>
        </row>
        <row r="5">
          <cell r="A5">
            <v>4</v>
          </cell>
        </row>
        <row r="6">
          <cell r="A6">
            <v>5</v>
          </cell>
        </row>
        <row r="7">
          <cell r="A7">
            <v>6</v>
          </cell>
        </row>
      </sheetData>
      <sheetData sheetId="7" refreshError="1"/>
      <sheetData sheetId="8" refreshError="1"/>
      <sheetData sheetId="9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Vereine Bezirk5_neu"/>
      <sheetName val="Tabelle1"/>
      <sheetName val="Google-Maps"/>
      <sheetName val="HallenKoordinaten"/>
    </sheetNames>
    <sheetDataSet>
      <sheetData sheetId="0"/>
      <sheetData sheetId="1"/>
      <sheetData sheetId="2"/>
      <sheetData sheetId="3">
        <row r="1">
          <cell r="B1" t="str">
            <v>Team</v>
          </cell>
          <cell r="C1" t="str">
            <v>Längengrad</v>
          </cell>
          <cell r="D1" t="str">
            <v>Breitengrad</v>
          </cell>
          <cell r="E1" t="str">
            <v>Halle</v>
          </cell>
        </row>
        <row r="2">
          <cell r="B2" t="str">
            <v>HG Oftersheim/Schwetzingen</v>
          </cell>
          <cell r="C2">
            <v>8.5853999999999999</v>
          </cell>
          <cell r="D2">
            <v>49.365200000000002</v>
          </cell>
          <cell r="E2">
            <v>821</v>
          </cell>
        </row>
        <row r="3">
          <cell r="B3" t="str">
            <v>SG Heddesheim</v>
          </cell>
          <cell r="C3">
            <v>8.6153999999999993</v>
          </cell>
          <cell r="D3">
            <v>49.514000000000003</v>
          </cell>
          <cell r="E3">
            <v>493</v>
          </cell>
        </row>
        <row r="4">
          <cell r="B4" t="str">
            <v>TSV Amicitia 06/09 Viernheim</v>
          </cell>
          <cell r="C4">
            <v>8.5830000000000002</v>
          </cell>
          <cell r="D4">
            <v>49.551900000000003</v>
          </cell>
          <cell r="E4">
            <v>960</v>
          </cell>
        </row>
        <row r="5">
          <cell r="B5" t="str">
            <v>TV Eppelheim</v>
          </cell>
          <cell r="C5">
            <v>8.6364999999999998</v>
          </cell>
          <cell r="D5">
            <v>49.394300000000001</v>
          </cell>
          <cell r="E5">
            <v>1169</v>
          </cell>
        </row>
        <row r="6">
          <cell r="B6" t="str">
            <v>TV Friedrichsfeld</v>
          </cell>
          <cell r="C6">
            <v>8.5702999999999996</v>
          </cell>
          <cell r="D6">
            <v>49.441499999999998</v>
          </cell>
          <cell r="E6">
            <v>941</v>
          </cell>
        </row>
        <row r="7">
          <cell r="B7" t="str">
            <v>SG Leutershausen</v>
          </cell>
          <cell r="C7">
            <v>8.6603999999999992</v>
          </cell>
          <cell r="D7">
            <v>49.497100000000003</v>
          </cell>
          <cell r="E7">
            <v>485</v>
          </cell>
        </row>
        <row r="8">
          <cell r="B8" t="str">
            <v>TSG Eintracht Plankstadt</v>
          </cell>
          <cell r="C8">
            <v>8.5812000000000008</v>
          </cell>
          <cell r="D8">
            <v>49.397399999999998</v>
          </cell>
          <cell r="E8">
            <v>953</v>
          </cell>
        </row>
        <row r="9">
          <cell r="B9" t="str">
            <v>TV Hardheim 1895</v>
          </cell>
          <cell r="C9">
            <v>9.4761000000000006</v>
          </cell>
          <cell r="D9">
            <v>49.610799999999998</v>
          </cell>
          <cell r="E9">
            <v>47</v>
          </cell>
        </row>
        <row r="10">
          <cell r="B10" t="str">
            <v>HSG St. Leon/Reilingen</v>
          </cell>
          <cell r="C10">
            <v>8.5634999999999994</v>
          </cell>
          <cell r="D10">
            <v>49.2956</v>
          </cell>
          <cell r="E10">
            <v>954</v>
          </cell>
        </row>
        <row r="11">
          <cell r="B11" t="str">
            <v>TSG Wiesloch</v>
          </cell>
          <cell r="C11">
            <v>8.6875</v>
          </cell>
          <cell r="D11">
            <v>49.296599999999998</v>
          </cell>
          <cell r="E11">
            <v>646</v>
          </cell>
        </row>
        <row r="12">
          <cell r="B12" t="str">
            <v>TV Knielingen</v>
          </cell>
          <cell r="C12">
            <v>8.3416999999999994</v>
          </cell>
          <cell r="D12">
            <v>49.037500000000001</v>
          </cell>
          <cell r="E12">
            <v>901</v>
          </cell>
        </row>
        <row r="13">
          <cell r="B13" t="str">
            <v>TSV Rot</v>
          </cell>
          <cell r="C13">
            <v>8.6278000000000006</v>
          </cell>
          <cell r="D13">
            <v>49.262999999999998</v>
          </cell>
          <cell r="E13">
            <v>666</v>
          </cell>
        </row>
        <row r="14">
          <cell r="B14" t="str">
            <v>HSV Hockenheim</v>
          </cell>
          <cell r="C14">
            <v>8.5627999999999993</v>
          </cell>
          <cell r="D14">
            <v>49.322099999999999</v>
          </cell>
          <cell r="E14">
            <v>609</v>
          </cell>
        </row>
        <row r="15">
          <cell r="B15" t="str">
            <v>TSV HD-Wieblingen</v>
          </cell>
          <cell r="C15">
            <v>8.6489999999999991</v>
          </cell>
          <cell r="D15">
            <v>49.413899999999998</v>
          </cell>
          <cell r="E15">
            <v>888</v>
          </cell>
        </row>
        <row r="16">
          <cell r="B16" t="str">
            <v>TSV Handschuhsheim</v>
          </cell>
          <cell r="C16">
            <v>8.6616</v>
          </cell>
          <cell r="D16">
            <v>49.4255</v>
          </cell>
          <cell r="E16">
            <v>869</v>
          </cell>
        </row>
        <row r="17">
          <cell r="B17" t="str">
            <v>TSG Germania Dossenheim</v>
          </cell>
          <cell r="C17">
            <v>8.6712000000000007</v>
          </cell>
          <cell r="D17">
            <v>49.443199999999997</v>
          </cell>
          <cell r="E17">
            <v>878</v>
          </cell>
        </row>
        <row r="18">
          <cell r="B18" t="str">
            <v>TV Germania Großsachsen</v>
          </cell>
          <cell r="C18">
            <v>8.6647999999999996</v>
          </cell>
          <cell r="D18">
            <v>49.514800000000001</v>
          </cell>
          <cell r="E18">
            <v>555</v>
          </cell>
        </row>
        <row r="19">
          <cell r="B19" t="str">
            <v>TSV Germania Malsch</v>
          </cell>
          <cell r="C19">
            <v>8.6917000000000009</v>
          </cell>
          <cell r="D19">
            <v>49.249400000000001</v>
          </cell>
          <cell r="E19">
            <v>487</v>
          </cell>
        </row>
        <row r="20">
          <cell r="B20" t="str">
            <v>HSG Dittigheim/Tauberbischofsheim</v>
          </cell>
          <cell r="C20">
            <v>9.6661000000000001</v>
          </cell>
          <cell r="D20">
            <v>49.620399999999997</v>
          </cell>
          <cell r="E20">
            <v>56</v>
          </cell>
        </row>
        <row r="21">
          <cell r="B21" t="str">
            <v>TV Mosbach</v>
          </cell>
          <cell r="C21">
            <v>9.1306999999999992</v>
          </cell>
          <cell r="D21">
            <v>49.348999999999997</v>
          </cell>
          <cell r="E21">
            <v>28</v>
          </cell>
        </row>
        <row r="22">
          <cell r="B22" t="str">
            <v>TSV Rintheim</v>
          </cell>
          <cell r="C22">
            <v>8.4400999999999993</v>
          </cell>
          <cell r="D22">
            <v>49.011000000000003</v>
          </cell>
          <cell r="E22">
            <v>904</v>
          </cell>
        </row>
        <row r="23">
          <cell r="B23" t="str">
            <v>HSG Ettlingen</v>
          </cell>
          <cell r="C23">
            <v>8.3666999999999998</v>
          </cell>
          <cell r="D23">
            <v>48.920200000000001</v>
          </cell>
          <cell r="E23">
            <v>912</v>
          </cell>
        </row>
        <row r="24">
          <cell r="B24" t="str">
            <v>TG Eggenstein</v>
          </cell>
          <cell r="C24">
            <v>8.4001999999999999</v>
          </cell>
          <cell r="D24">
            <v>49.074100000000001</v>
          </cell>
          <cell r="E24">
            <v>913</v>
          </cell>
        </row>
        <row r="25">
          <cell r="B25" t="str">
            <v>SG Odenheim/Unteröwisheim</v>
          </cell>
          <cell r="C25">
            <v>8.7446999999999999</v>
          </cell>
          <cell r="D25">
            <v>49.1768</v>
          </cell>
          <cell r="E25">
            <v>846</v>
          </cell>
        </row>
        <row r="26">
          <cell r="B26" t="str">
            <v>TV Ispringen</v>
          </cell>
          <cell r="C26">
            <v>8.6637000000000004</v>
          </cell>
          <cell r="D26">
            <v>48.914900000000003</v>
          </cell>
          <cell r="E26">
            <v>974</v>
          </cell>
        </row>
        <row r="27">
          <cell r="B27" t="str">
            <v>HG Saase</v>
          </cell>
          <cell r="C27">
            <v>8.6647999999999996</v>
          </cell>
          <cell r="D27">
            <v>49.514800000000001</v>
          </cell>
          <cell r="E27">
            <v>555</v>
          </cell>
        </row>
        <row r="28">
          <cell r="B28" t="str">
            <v>TV Brühl</v>
          </cell>
          <cell r="C28">
            <v>8.532</v>
          </cell>
          <cell r="D28">
            <v>49.4054</v>
          </cell>
          <cell r="E28">
            <v>936</v>
          </cell>
        </row>
        <row r="29">
          <cell r="B29" t="str">
            <v>SG Nußloch</v>
          </cell>
          <cell r="C29">
            <v>8.6870999999999992</v>
          </cell>
          <cell r="D29">
            <v>49.320999999999998</v>
          </cell>
          <cell r="E29">
            <v>818</v>
          </cell>
        </row>
        <row r="30">
          <cell r="B30" t="str">
            <v>SG Stutensee-Weingarten</v>
          </cell>
          <cell r="C30">
            <v>8.4764999999999997</v>
          </cell>
          <cell r="D30">
            <v>49.065800000000003</v>
          </cell>
          <cell r="E30">
            <v>911</v>
          </cell>
        </row>
        <row r="31">
          <cell r="B31" t="str">
            <v>TV Viktoria Dielheim</v>
          </cell>
          <cell r="C31">
            <v>8.7311999999999994</v>
          </cell>
          <cell r="D31">
            <v>49.280799999999999</v>
          </cell>
          <cell r="E31">
            <v>868</v>
          </cell>
        </row>
        <row r="32">
          <cell r="B32" t="str">
            <v>KuSG Leimen</v>
          </cell>
          <cell r="C32">
            <v>8.6881000000000004</v>
          </cell>
          <cell r="D32">
            <v>49.340800000000002</v>
          </cell>
          <cell r="E32">
            <v>871</v>
          </cell>
        </row>
        <row r="33">
          <cell r="B33" t="str">
            <v>TV Schriesheim</v>
          </cell>
          <cell r="C33">
            <v>8.6541999999999994</v>
          </cell>
          <cell r="D33">
            <v>49.471699999999998</v>
          </cell>
          <cell r="E33">
            <v>956</v>
          </cell>
        </row>
        <row r="34">
          <cell r="B34" t="str">
            <v>TSV Birkenau</v>
          </cell>
          <cell r="C34">
            <v>8.7133000000000003</v>
          </cell>
          <cell r="D34">
            <v>49.561300000000003</v>
          </cell>
          <cell r="E34">
            <v>484</v>
          </cell>
        </row>
        <row r="35">
          <cell r="B35" t="str">
            <v>HC Mannheim-Vogelstang</v>
          </cell>
          <cell r="C35">
            <v>8.5394000000000005</v>
          </cell>
          <cell r="D35">
            <v>49.506500000000003</v>
          </cell>
          <cell r="E35">
            <v>947</v>
          </cell>
        </row>
        <row r="36">
          <cell r="B36" t="str">
            <v>Spvgg Ilvesheim</v>
          </cell>
          <cell r="C36">
            <v>8.5675000000000008</v>
          </cell>
          <cell r="D36">
            <v>49.479300000000002</v>
          </cell>
          <cell r="E36">
            <v>938</v>
          </cell>
        </row>
        <row r="37">
          <cell r="B37" t="str">
            <v>Turnerschaft Mühlburg</v>
          </cell>
          <cell r="C37">
            <v>8.3546999999999993</v>
          </cell>
          <cell r="D37">
            <v>49.011499999999998</v>
          </cell>
          <cell r="E37">
            <v>897</v>
          </cell>
        </row>
        <row r="38">
          <cell r="B38" t="str">
            <v>TG Neureut</v>
          </cell>
          <cell r="C38">
            <v>8.3765000000000001</v>
          </cell>
          <cell r="D38">
            <v>49.044800000000002</v>
          </cell>
          <cell r="E38">
            <v>902</v>
          </cell>
        </row>
        <row r="39">
          <cell r="B39" t="str">
            <v>Rhein-Neckar Löwen</v>
          </cell>
          <cell r="C39">
            <v>8.7043999999999997</v>
          </cell>
          <cell r="D39">
            <v>49.215000000000003</v>
          </cell>
          <cell r="E39">
            <v>503</v>
          </cell>
        </row>
        <row r="40">
          <cell r="B40" t="str">
            <v>SG Walldorf Astoria 1902 Frauen</v>
          </cell>
          <cell r="C40">
            <v>8.6382999999999992</v>
          </cell>
          <cell r="D40">
            <v>49.313200000000002</v>
          </cell>
          <cell r="E40">
            <v>866</v>
          </cell>
        </row>
        <row r="41">
          <cell r="B41" t="str">
            <v>TG 88 Pforzheim</v>
          </cell>
          <cell r="C41">
            <v>8.6776999999999997</v>
          </cell>
          <cell r="D41">
            <v>48.890799999999999</v>
          </cell>
          <cell r="E41">
            <v>488</v>
          </cell>
        </row>
        <row r="42">
          <cell r="B42" t="str">
            <v>TV Gondelsheim</v>
          </cell>
          <cell r="C42">
            <v>8.6585000000000001</v>
          </cell>
          <cell r="D42">
            <v>49.061399999999999</v>
          </cell>
          <cell r="E42">
            <v>844</v>
          </cell>
        </row>
        <row r="43">
          <cell r="B43" t="str">
            <v>HSG Bruchsal/Untergrombach</v>
          </cell>
          <cell r="C43">
            <v>8.5490999999999993</v>
          </cell>
          <cell r="D43">
            <v>49.090299999999999</v>
          </cell>
          <cell r="E43">
            <v>518</v>
          </cell>
        </row>
        <row r="44">
          <cell r="B44" t="str">
            <v>HC Blau-Gelb Mühlacker</v>
          </cell>
          <cell r="C44">
            <v>8.8347999999999995</v>
          </cell>
          <cell r="D44">
            <v>48.945500000000003</v>
          </cell>
          <cell r="E44">
            <v>969</v>
          </cell>
        </row>
        <row r="45">
          <cell r="B45" t="str">
            <v>TV Forst</v>
          </cell>
          <cell r="C45">
            <v>8.5749999999999993</v>
          </cell>
          <cell r="D45">
            <v>49.152500000000003</v>
          </cell>
          <cell r="E45">
            <v>859</v>
          </cell>
        </row>
        <row r="46">
          <cell r="B46" t="str">
            <v>SG Heidelsheim/Helmsheim</v>
          </cell>
          <cell r="C46">
            <v>8.6412999999999993</v>
          </cell>
          <cell r="D46">
            <v>49.106200000000001</v>
          </cell>
          <cell r="E46">
            <v>852</v>
          </cell>
        </row>
        <row r="47">
          <cell r="B47" t="str">
            <v>TV Malsch</v>
          </cell>
          <cell r="C47">
            <v>8.3267000000000007</v>
          </cell>
          <cell r="D47">
            <v>48.883600000000001</v>
          </cell>
          <cell r="E47">
            <v>926</v>
          </cell>
        </row>
        <row r="48">
          <cell r="B48" t="str">
            <v>Turnerschaft Durlach</v>
          </cell>
          <cell r="C48">
            <v>8.4730000000000008</v>
          </cell>
          <cell r="D48">
            <v>48.997</v>
          </cell>
          <cell r="E48">
            <v>930</v>
          </cell>
        </row>
        <row r="49">
          <cell r="B49" t="str">
            <v>SG Graben-Neudorf</v>
          </cell>
          <cell r="C49">
            <v>8.4990000000000006</v>
          </cell>
          <cell r="D49">
            <v>49.172899999999998</v>
          </cell>
          <cell r="E49">
            <v>853</v>
          </cell>
        </row>
        <row r="50">
          <cell r="B50" t="str">
            <v>SV Langensteinbach</v>
          </cell>
          <cell r="C50">
            <v>8.4956999999999994</v>
          </cell>
          <cell r="D50">
            <v>48.9131</v>
          </cell>
          <cell r="E50">
            <v>922</v>
          </cell>
        </row>
        <row r="51">
          <cell r="B51" t="str">
            <v>SSC Karlsruhe</v>
          </cell>
          <cell r="C51">
            <v>8.4443999999999999</v>
          </cell>
          <cell r="D51">
            <v>49.033200000000001</v>
          </cell>
          <cell r="E51">
            <v>927</v>
          </cell>
        </row>
        <row r="52">
          <cell r="B52" t="str">
            <v>TB Pforzheim</v>
          </cell>
          <cell r="C52">
            <v>8.7309000000000001</v>
          </cell>
          <cell r="D52">
            <v>48.887900000000002</v>
          </cell>
          <cell r="E52">
            <v>496</v>
          </cell>
        </row>
        <row r="53">
          <cell r="B53" t="str">
            <v>TSV Knittlingen</v>
          </cell>
          <cell r="C53">
            <v>8.7592999999999996</v>
          </cell>
          <cell r="D53">
            <v>49.026299999999999</v>
          </cell>
          <cell r="E53">
            <v>972</v>
          </cell>
        </row>
        <row r="54">
          <cell r="B54" t="str">
            <v>TV Birkenfeld</v>
          </cell>
          <cell r="C54">
            <v>8.6364000000000001</v>
          </cell>
          <cell r="D54">
            <v>48.873699999999999</v>
          </cell>
          <cell r="E54">
            <v>967</v>
          </cell>
        </row>
        <row r="55">
          <cell r="B55" t="str">
            <v>HSG Walzbachtal</v>
          </cell>
          <cell r="C55">
            <v>8.5975999999999999</v>
          </cell>
          <cell r="D55">
            <v>49.017200000000003</v>
          </cell>
          <cell r="E55">
            <v>933</v>
          </cell>
        </row>
        <row r="56">
          <cell r="B56" t="str">
            <v>TV Calmbach</v>
          </cell>
          <cell r="C56">
            <v>8.5756999999999994</v>
          </cell>
          <cell r="D56">
            <v>48.779800000000002</v>
          </cell>
          <cell r="E56">
            <v>971</v>
          </cell>
        </row>
        <row r="57">
          <cell r="B57" t="str">
            <v>SG KIT/MTV Karlsruhe</v>
          </cell>
          <cell r="C57">
            <v>8.4161999999999999</v>
          </cell>
          <cell r="D57">
            <v>49.015799999999999</v>
          </cell>
          <cell r="E57">
            <v>910</v>
          </cell>
        </row>
        <row r="58">
          <cell r="B58" t="str">
            <v>SG Hambrücken/Weiher</v>
          </cell>
          <cell r="C58">
            <v>8.5427999999999997</v>
          </cell>
          <cell r="D58">
            <v>49.184699999999999</v>
          </cell>
          <cell r="E58">
            <v>845</v>
          </cell>
        </row>
        <row r="59">
          <cell r="B59" t="str">
            <v>HSG Linkenheim-Hochstetten-Liedolsheim</v>
          </cell>
          <cell r="C59">
            <v>8.4138999999999999</v>
          </cell>
          <cell r="D59">
            <v>49.127099999999999</v>
          </cell>
          <cell r="E59">
            <v>614</v>
          </cell>
        </row>
        <row r="60">
          <cell r="B60" t="str">
            <v>TV Neuthard</v>
          </cell>
          <cell r="C60">
            <v>8.5341000000000005</v>
          </cell>
          <cell r="D60">
            <v>49.131</v>
          </cell>
          <cell r="E60">
            <v>855</v>
          </cell>
        </row>
        <row r="61">
          <cell r="B61" t="str">
            <v>SG TSG Niefern/TG 88 Pforzheim</v>
          </cell>
          <cell r="C61">
            <v>8.7812999999999999</v>
          </cell>
          <cell r="D61">
            <v>48.918999999999997</v>
          </cell>
          <cell r="E61">
            <v>966</v>
          </cell>
        </row>
        <row r="62">
          <cell r="B62" t="str">
            <v>Post Südstadt Karlsruhe</v>
          </cell>
          <cell r="C62">
            <v>8.4154</v>
          </cell>
          <cell r="D62">
            <v>48.9758</v>
          </cell>
          <cell r="E62">
            <v>906</v>
          </cell>
        </row>
        <row r="63">
          <cell r="B63" t="str">
            <v>TGS Pforzheim</v>
          </cell>
          <cell r="C63">
            <v>8.6906999999999996</v>
          </cell>
          <cell r="D63">
            <v>48.891300000000001</v>
          </cell>
          <cell r="E63">
            <v>510</v>
          </cell>
        </row>
        <row r="64">
          <cell r="B64" t="str">
            <v>SG Sulzfeld/Bretten</v>
          </cell>
          <cell r="C64">
            <v>8.8598999999999997</v>
          </cell>
          <cell r="D64">
            <v>49.100200000000001</v>
          </cell>
          <cell r="E64">
            <v>1678</v>
          </cell>
        </row>
        <row r="65">
          <cell r="B65" t="str">
            <v>HC Neuenbürg 2000</v>
          </cell>
          <cell r="C65">
            <v>8.5797000000000008</v>
          </cell>
          <cell r="D65">
            <v>48.8504</v>
          </cell>
          <cell r="E65">
            <v>834</v>
          </cell>
        </row>
        <row r="66">
          <cell r="B66" t="str">
            <v>SG Pforzheim/Eutingen</v>
          </cell>
          <cell r="C66">
            <v>8.7309000000000001</v>
          </cell>
          <cell r="D66">
            <v>48.887900000000002</v>
          </cell>
          <cell r="E66">
            <v>496</v>
          </cell>
        </row>
        <row r="67">
          <cell r="B67" t="str">
            <v>SG Niefern/Mühlacker</v>
          </cell>
          <cell r="C67">
            <v>8.8347999999999995</v>
          </cell>
          <cell r="D67">
            <v>48.945500000000003</v>
          </cell>
          <cell r="E67">
            <v>969</v>
          </cell>
        </row>
        <row r="68">
          <cell r="B68" t="str">
            <v>FV Leopoldshafen</v>
          </cell>
          <cell r="C68">
            <v>8.3986000000000001</v>
          </cell>
          <cell r="D68">
            <v>49.0991</v>
          </cell>
          <cell r="E68">
            <v>923</v>
          </cell>
        </row>
        <row r="69">
          <cell r="B69" t="str">
            <v>TV Büchenau</v>
          </cell>
          <cell r="C69">
            <v>8.5314999999999994</v>
          </cell>
          <cell r="D69">
            <v>49.096299999999999</v>
          </cell>
          <cell r="E69">
            <v>860</v>
          </cell>
        </row>
        <row r="70">
          <cell r="B70" t="str">
            <v>HC MA-Neckarau</v>
          </cell>
          <cell r="C70">
            <v>8.5250000000000004</v>
          </cell>
          <cell r="D70">
            <v>49.441800000000001</v>
          </cell>
          <cell r="E70">
            <v>598</v>
          </cell>
        </row>
        <row r="71">
          <cell r="B71" t="str">
            <v>TV Edingen</v>
          </cell>
          <cell r="C71">
            <v>8.6071000000000009</v>
          </cell>
          <cell r="D71">
            <v>49.444600000000001</v>
          </cell>
          <cell r="E71">
            <v>597</v>
          </cell>
        </row>
        <row r="72">
          <cell r="B72" t="str">
            <v>TV Hemsbach</v>
          </cell>
          <cell r="C72">
            <v>8.641</v>
          </cell>
          <cell r="D72">
            <v>49.5929</v>
          </cell>
          <cell r="E72">
            <v>501</v>
          </cell>
        </row>
        <row r="73">
          <cell r="B73" t="str">
            <v>SG HD-Kirchheim</v>
          </cell>
          <cell r="C73">
            <v>8.6670999999999996</v>
          </cell>
          <cell r="D73">
            <v>49.388300000000001</v>
          </cell>
          <cell r="E73">
            <v>877</v>
          </cell>
        </row>
        <row r="74">
          <cell r="B74" t="str">
            <v>SV Waldhof Mannheim 07</v>
          </cell>
          <cell r="C74">
            <v>8.4859000000000009</v>
          </cell>
          <cell r="D74">
            <v>49.531700000000001</v>
          </cell>
          <cell r="E74">
            <v>582</v>
          </cell>
        </row>
        <row r="75">
          <cell r="B75" t="str">
            <v>SG Walldorf Astoria 1902 Männer</v>
          </cell>
          <cell r="C75">
            <v>8.6382999999999992</v>
          </cell>
          <cell r="D75">
            <v>49.313200000000002</v>
          </cell>
          <cell r="E75">
            <v>866</v>
          </cell>
        </row>
        <row r="76">
          <cell r="B76" t="str">
            <v>TSV Germania Malschenberg</v>
          </cell>
          <cell r="C76">
            <v>8.6988000000000003</v>
          </cell>
          <cell r="D76">
            <v>49.268599999999999</v>
          </cell>
          <cell r="E76">
            <v>864</v>
          </cell>
        </row>
        <row r="77">
          <cell r="B77" t="str">
            <v>SG Schwarzbachtal</v>
          </cell>
          <cell r="C77">
            <v>8.8693000000000008</v>
          </cell>
          <cell r="D77">
            <v>49.318300000000001</v>
          </cell>
          <cell r="E77">
            <v>882</v>
          </cell>
        </row>
        <row r="78">
          <cell r="B78" t="str">
            <v>SC Wilhelmsfeld</v>
          </cell>
          <cell r="C78">
            <v>8.7623999999999995</v>
          </cell>
          <cell r="D78">
            <v>49.465499999999999</v>
          </cell>
          <cell r="E78">
            <v>891</v>
          </cell>
        </row>
        <row r="79">
          <cell r="B79" t="str">
            <v>HSG Lussheim</v>
          </cell>
          <cell r="C79">
            <v>8.5188000000000006</v>
          </cell>
          <cell r="D79">
            <v>49.286799999999999</v>
          </cell>
          <cell r="E79">
            <v>612</v>
          </cell>
        </row>
        <row r="80">
          <cell r="B80" t="str">
            <v>HG Eberbach</v>
          </cell>
          <cell r="C80">
            <v>8.9792000000000005</v>
          </cell>
          <cell r="D80">
            <v>49.467399999999998</v>
          </cell>
          <cell r="E80">
            <v>880</v>
          </cell>
        </row>
        <row r="81">
          <cell r="B81" t="str">
            <v>TV Oberflockenbach</v>
          </cell>
          <cell r="C81">
            <v>8.6521000000000008</v>
          </cell>
          <cell r="D81">
            <v>49.5411</v>
          </cell>
          <cell r="E81">
            <v>962</v>
          </cell>
        </row>
        <row r="82">
          <cell r="B82" t="str">
            <v>SKV Sandhofen</v>
          </cell>
          <cell r="C82">
            <v>8.4755000000000003</v>
          </cell>
          <cell r="D82">
            <v>49.550600000000003</v>
          </cell>
          <cell r="E82">
            <v>943</v>
          </cell>
        </row>
        <row r="83">
          <cell r="B83" t="str">
            <v>SG MTG/PSV Mannheim</v>
          </cell>
          <cell r="C83">
            <v>8.4743999999999993</v>
          </cell>
          <cell r="D83">
            <v>49.479700000000001</v>
          </cell>
          <cell r="E83">
            <v>942</v>
          </cell>
        </row>
        <row r="84">
          <cell r="B84" t="str">
            <v>TSG Seckenheim</v>
          </cell>
          <cell r="C84">
            <v>8.5638000000000005</v>
          </cell>
          <cell r="D84">
            <v>49.459299999999999</v>
          </cell>
          <cell r="E84">
            <v>552</v>
          </cell>
        </row>
        <row r="85">
          <cell r="B85" t="str">
            <v>TSG 62 Weinheim</v>
          </cell>
          <cell r="C85">
            <v>8.6618999999999993</v>
          </cell>
          <cell r="D85">
            <v>49.552</v>
          </cell>
          <cell r="E85">
            <v>961</v>
          </cell>
        </row>
        <row r="86">
          <cell r="B86" t="str">
            <v>TG Laudenbach</v>
          </cell>
          <cell r="C86">
            <v>8.64</v>
          </cell>
          <cell r="D86">
            <v>49.611600000000003</v>
          </cell>
          <cell r="E86">
            <v>940</v>
          </cell>
        </row>
        <row r="87">
          <cell r="B87" t="str">
            <v>TSG Ketsch</v>
          </cell>
          <cell r="C87">
            <v>8.5340000000000007</v>
          </cell>
          <cell r="D87">
            <v>49.374899999999997</v>
          </cell>
          <cell r="E87">
            <v>537</v>
          </cell>
        </row>
        <row r="88">
          <cell r="B88" t="str">
            <v>LSV Ladenburg</v>
          </cell>
          <cell r="C88">
            <v>8.6088000000000005</v>
          </cell>
          <cell r="D88">
            <v>49.468800000000002</v>
          </cell>
          <cell r="E88">
            <v>939</v>
          </cell>
        </row>
        <row r="89">
          <cell r="B89" t="str">
            <v>TV Neckargemünd</v>
          </cell>
          <cell r="C89">
            <v>8.8042999999999996</v>
          </cell>
          <cell r="D89">
            <v>49.390599999999999</v>
          </cell>
          <cell r="E89">
            <v>875</v>
          </cell>
        </row>
        <row r="90">
          <cell r="B90" t="str">
            <v>TB Neckarsteinach</v>
          </cell>
          <cell r="C90">
            <v>8.8469999999999995</v>
          </cell>
          <cell r="D90">
            <v>49.3992</v>
          </cell>
          <cell r="E90">
            <v>886</v>
          </cell>
        </row>
        <row r="91">
          <cell r="B91" t="str">
            <v>TV Sinsheim</v>
          </cell>
          <cell r="C91">
            <v>8.8831000000000007</v>
          </cell>
          <cell r="D91">
            <v>49.254199999999997</v>
          </cell>
          <cell r="E91">
            <v>508</v>
          </cell>
        </row>
        <row r="92">
          <cell r="B92" t="str">
            <v>TSV Phönix Steinsfurt</v>
          </cell>
          <cell r="C92">
            <v>8.8831000000000007</v>
          </cell>
          <cell r="D92">
            <v>49.254199999999997</v>
          </cell>
          <cell r="E92">
            <v>508</v>
          </cell>
        </row>
        <row r="93">
          <cell r="B93" t="str">
            <v>SC Sandhausen</v>
          </cell>
          <cell r="C93">
            <v>8.6615000000000002</v>
          </cell>
          <cell r="D93">
            <v>49.338099999999997</v>
          </cell>
          <cell r="E93">
            <v>6869</v>
          </cell>
        </row>
        <row r="94">
          <cell r="B94" t="str">
            <v>SGH Waldbrunn/Eberbach</v>
          </cell>
          <cell r="C94">
            <v>8.9792000000000005</v>
          </cell>
          <cell r="D94">
            <v>49.467399999999998</v>
          </cell>
          <cell r="E94">
            <v>880</v>
          </cell>
        </row>
        <row r="95">
          <cell r="B95" t="str">
            <v>HSG Bergstraße</v>
          </cell>
          <cell r="C95">
            <v>8.64</v>
          </cell>
          <cell r="D95">
            <v>49.611600000000003</v>
          </cell>
          <cell r="E95">
            <v>940</v>
          </cell>
        </row>
        <row r="96">
          <cell r="B96" t="str">
            <v>TSV Handschuhsheim Frauen</v>
          </cell>
          <cell r="C96">
            <v>8.6616</v>
          </cell>
          <cell r="D96">
            <v>49.4255</v>
          </cell>
          <cell r="E96">
            <v>869</v>
          </cell>
        </row>
        <row r="97">
          <cell r="B97" t="str">
            <v>SG Bammental-Mückenloch</v>
          </cell>
          <cell r="C97">
            <v>8.7790999999999997</v>
          </cell>
          <cell r="D97">
            <v>49.355800000000002</v>
          </cell>
          <cell r="E97">
            <v>870</v>
          </cell>
        </row>
        <row r="98">
          <cell r="B98" t="str">
            <v>HSG TSG Weinheim/TV Oberflockenbach</v>
          </cell>
          <cell r="C98">
            <v>8.6618999999999993</v>
          </cell>
          <cell r="D98">
            <v>49.552</v>
          </cell>
          <cell r="E98">
            <v>961</v>
          </cell>
        </row>
        <row r="99">
          <cell r="B99" t="str">
            <v>SG Heidelberg-Leimen</v>
          </cell>
          <cell r="C99">
            <v>8.6881000000000004</v>
          </cell>
          <cell r="D99">
            <v>49.340800000000002</v>
          </cell>
          <cell r="E99">
            <v>871</v>
          </cell>
        </row>
        <row r="100">
          <cell r="B100" t="str">
            <v>TSV 1863 Buchen</v>
          </cell>
          <cell r="C100">
            <v>9.3310999999999993</v>
          </cell>
          <cell r="D100">
            <v>49.520400000000002</v>
          </cell>
          <cell r="E100">
            <v>11</v>
          </cell>
        </row>
        <row r="101">
          <cell r="B101" t="str">
            <v>HG Königshofen/Sachsenflur</v>
          </cell>
          <cell r="C101">
            <v>9.7294</v>
          </cell>
          <cell r="D101">
            <v>49.551400000000001</v>
          </cell>
          <cell r="E101">
            <v>58</v>
          </cell>
        </row>
        <row r="102">
          <cell r="B102" t="str">
            <v>TV Bammental</v>
          </cell>
          <cell r="C102">
            <v>8.7790999999999997</v>
          </cell>
          <cell r="D102">
            <v>49.355800000000002</v>
          </cell>
          <cell r="E102">
            <v>870</v>
          </cell>
        </row>
        <row r="103">
          <cell r="B103" t="str">
            <v>SF Schwaikheim</v>
          </cell>
          <cell r="C103">
            <v>9.3585999999999991</v>
          </cell>
          <cell r="D103">
            <v>48.877600000000001</v>
          </cell>
          <cell r="E103">
            <v>158</v>
          </cell>
        </row>
        <row r="104">
          <cell r="B104" t="str">
            <v>TSV Deizisau</v>
          </cell>
          <cell r="C104">
            <v>9.3887999999999998</v>
          </cell>
          <cell r="D104">
            <v>48.716000000000001</v>
          </cell>
          <cell r="E104">
            <v>192</v>
          </cell>
        </row>
        <row r="105">
          <cell r="B105" t="str">
            <v>SKV Oberstenfeld</v>
          </cell>
          <cell r="C105">
            <v>9.3196999999999992</v>
          </cell>
          <cell r="D105">
            <v>49.020800000000001</v>
          </cell>
          <cell r="E105">
            <v>102</v>
          </cell>
        </row>
        <row r="106">
          <cell r="B106" t="str">
            <v>TV 1893 Neuhausen/E.</v>
          </cell>
          <cell r="C106">
            <v>9.3126999999999995</v>
          </cell>
          <cell r="D106">
            <v>48.530900000000003</v>
          </cell>
          <cell r="E106">
            <v>312</v>
          </cell>
        </row>
        <row r="107">
          <cell r="B107" t="str">
            <v>TSV Wolfschlugen</v>
          </cell>
          <cell r="C107">
            <v>9.3016000000000005</v>
          </cell>
          <cell r="D107">
            <v>48.650100000000002</v>
          </cell>
          <cell r="E107">
            <v>229</v>
          </cell>
        </row>
        <row r="108">
          <cell r="B108" t="str">
            <v>SG Schozach-Bottwartal</v>
          </cell>
          <cell r="C108">
            <v>9.3087999999999997</v>
          </cell>
          <cell r="D108">
            <v>49.0443</v>
          </cell>
          <cell r="E108">
            <v>7</v>
          </cell>
        </row>
        <row r="109">
          <cell r="B109" t="str">
            <v>HSG Langenau/Elchingen</v>
          </cell>
          <cell r="C109">
            <v>10.1204</v>
          </cell>
          <cell r="D109">
            <v>48.496099999999998</v>
          </cell>
          <cell r="E109">
            <v>421</v>
          </cell>
        </row>
        <row r="110">
          <cell r="B110" t="str">
            <v>TSV Alfdorf/Lorch</v>
          </cell>
          <cell r="C110">
            <v>9.6991999999999994</v>
          </cell>
          <cell r="D110">
            <v>48.800800000000002</v>
          </cell>
          <cell r="E110">
            <v>143</v>
          </cell>
        </row>
        <row r="111">
          <cell r="B111" t="str">
            <v>VfL Waiblingen Handball</v>
          </cell>
          <cell r="C111">
            <v>9.33</v>
          </cell>
          <cell r="D111">
            <v>48.826300000000003</v>
          </cell>
          <cell r="E111">
            <v>172</v>
          </cell>
        </row>
        <row r="112">
          <cell r="B112" t="str">
            <v>HSG Albstadt</v>
          </cell>
          <cell r="C112">
            <v>9.0286000000000008</v>
          </cell>
          <cell r="D112">
            <v>48.222999999999999</v>
          </cell>
          <cell r="E112">
            <v>346</v>
          </cell>
        </row>
        <row r="113">
          <cell r="B113" t="str">
            <v>SG Lauterstein</v>
          </cell>
          <cell r="C113">
            <v>9.8556000000000008</v>
          </cell>
          <cell r="D113">
            <v>48.707999999999998</v>
          </cell>
          <cell r="E113">
            <v>522</v>
          </cell>
        </row>
        <row r="114">
          <cell r="B114" t="str">
            <v>HV Rot-Weiß Laupheim</v>
          </cell>
          <cell r="C114">
            <v>9.8856999999999999</v>
          </cell>
          <cell r="D114">
            <v>48.222499999999997</v>
          </cell>
          <cell r="E114">
            <v>423</v>
          </cell>
        </row>
        <row r="115">
          <cell r="B115" t="str">
            <v>SV Leonberg/Eltingen</v>
          </cell>
          <cell r="C115">
            <v>9.0159000000000002</v>
          </cell>
          <cell r="D115">
            <v>48.797400000000003</v>
          </cell>
          <cell r="E115">
            <v>303</v>
          </cell>
        </row>
        <row r="116">
          <cell r="B116" t="str">
            <v>SKV Unterensingen</v>
          </cell>
          <cell r="C116">
            <v>9.3538999999999994</v>
          </cell>
          <cell r="D116">
            <v>48.661499999999997</v>
          </cell>
          <cell r="E116">
            <v>224</v>
          </cell>
        </row>
        <row r="117">
          <cell r="B117" t="str">
            <v>SG Ober-/Unterhausen</v>
          </cell>
          <cell r="C117">
            <v>9.2579999999999991</v>
          </cell>
          <cell r="D117">
            <v>48.429699999999997</v>
          </cell>
          <cell r="E117">
            <v>330</v>
          </cell>
        </row>
        <row r="118">
          <cell r="B118" t="str">
            <v>TV 1895 Flein</v>
          </cell>
          <cell r="C118">
            <v>9.2096</v>
          </cell>
          <cell r="D118">
            <v>49.106000000000002</v>
          </cell>
          <cell r="E118">
            <v>15</v>
          </cell>
        </row>
        <row r="119">
          <cell r="B119" t="str">
            <v>TSF Ditzingen</v>
          </cell>
          <cell r="C119">
            <v>9.0681999999999992</v>
          </cell>
          <cell r="D119">
            <v>48.831200000000003</v>
          </cell>
          <cell r="E119">
            <v>73</v>
          </cell>
        </row>
        <row r="120">
          <cell r="B120" t="str">
            <v>SG Weinstadt</v>
          </cell>
          <cell r="C120">
            <v>9.3948999999999998</v>
          </cell>
          <cell r="D120">
            <v>48.799599999999998</v>
          </cell>
          <cell r="E120">
            <v>122</v>
          </cell>
        </row>
        <row r="121">
          <cell r="B121" t="str">
            <v>HC Oppenweiler/Backnang</v>
          </cell>
          <cell r="C121">
            <v>9.4583999999999993</v>
          </cell>
          <cell r="D121">
            <v>48.985700000000001</v>
          </cell>
          <cell r="E121">
            <v>103</v>
          </cell>
        </row>
        <row r="122">
          <cell r="B122" t="str">
            <v>SG BBM Bietigheim</v>
          </cell>
          <cell r="C122">
            <v>9.1282999999999994</v>
          </cell>
          <cell r="D122">
            <v>48.956400000000002</v>
          </cell>
          <cell r="E122">
            <v>68</v>
          </cell>
        </row>
        <row r="123">
          <cell r="B123" t="str">
            <v>HSG Schönbuch</v>
          </cell>
          <cell r="C123">
            <v>9.016</v>
          </cell>
          <cell r="D123">
            <v>48.6464</v>
          </cell>
          <cell r="E123">
            <v>300</v>
          </cell>
        </row>
        <row r="124">
          <cell r="B124" t="str">
            <v>TV Oeffingen 1897</v>
          </cell>
          <cell r="C124">
            <v>9.2690000000000001</v>
          </cell>
          <cell r="D124">
            <v>48.842100000000002</v>
          </cell>
          <cell r="E124">
            <v>147</v>
          </cell>
        </row>
        <row r="125">
          <cell r="B125" t="str">
            <v>SV Salamander Kornwestheim 1894</v>
          </cell>
          <cell r="C125">
            <v>9.1969999999999992</v>
          </cell>
          <cell r="D125">
            <v>48.858699999999999</v>
          </cell>
          <cell r="E125">
            <v>87</v>
          </cell>
        </row>
        <row r="126">
          <cell r="B126" t="str">
            <v>HSG Böblingen/Sindelfingen</v>
          </cell>
          <cell r="C126">
            <v>9.0258000000000003</v>
          </cell>
          <cell r="D126">
            <v>48.679000000000002</v>
          </cell>
          <cell r="E126">
            <v>282</v>
          </cell>
        </row>
        <row r="127">
          <cell r="B127" t="str">
            <v>SV Remshalden</v>
          </cell>
          <cell r="C127">
            <v>9.4412000000000003</v>
          </cell>
          <cell r="D127">
            <v>48.805999999999997</v>
          </cell>
          <cell r="E127">
            <v>135</v>
          </cell>
        </row>
        <row r="128">
          <cell r="B128" t="str">
            <v>HSG Fridingen/Mühlheim</v>
          </cell>
          <cell r="C128">
            <v>8.9259000000000004</v>
          </cell>
          <cell r="D128">
            <v>48.018599999999999</v>
          </cell>
          <cell r="E128">
            <v>348</v>
          </cell>
        </row>
        <row r="129">
          <cell r="B129" t="str">
            <v>TV Altenstadt</v>
          </cell>
          <cell r="C129">
            <v>9.8187999999999995</v>
          </cell>
          <cell r="D129">
            <v>48.622</v>
          </cell>
          <cell r="E129">
            <v>241</v>
          </cell>
        </row>
        <row r="130">
          <cell r="B130" t="str">
            <v>TV Gerhausen 1900</v>
          </cell>
          <cell r="C130">
            <v>9.7897999999999996</v>
          </cell>
          <cell r="D130">
            <v>48.415100000000002</v>
          </cell>
          <cell r="E130">
            <v>393</v>
          </cell>
        </row>
        <row r="131">
          <cell r="B131" t="str">
            <v>SC Vöhringen</v>
          </cell>
          <cell r="C131">
            <v>10.076700000000001</v>
          </cell>
          <cell r="D131">
            <v>48.2669</v>
          </cell>
          <cell r="E131">
            <v>462</v>
          </cell>
        </row>
        <row r="132">
          <cell r="B132" t="str">
            <v>HSG Winzingen-Wißgoldingen-Donzdorf</v>
          </cell>
          <cell r="C132">
            <v>9.7948000000000004</v>
          </cell>
          <cell r="D132">
            <v>48.686999999999998</v>
          </cell>
          <cell r="E132">
            <v>238</v>
          </cell>
        </row>
        <row r="133">
          <cell r="B133" t="str">
            <v>TV Reichenbach</v>
          </cell>
          <cell r="C133">
            <v>9.4581999999999997</v>
          </cell>
          <cell r="D133">
            <v>48.710999999999999</v>
          </cell>
          <cell r="E133">
            <v>218</v>
          </cell>
        </row>
        <row r="134">
          <cell r="B134" t="str">
            <v>TSV Köngen</v>
          </cell>
          <cell r="C134">
            <v>9.3556000000000008</v>
          </cell>
          <cell r="D134">
            <v>48.679099999999998</v>
          </cell>
          <cell r="E134">
            <v>204</v>
          </cell>
        </row>
        <row r="135">
          <cell r="B135" t="str">
            <v>TEAM Esslingen</v>
          </cell>
          <cell r="C135">
            <v>9.3028999999999993</v>
          </cell>
          <cell r="D135">
            <v>48.741799999999998</v>
          </cell>
          <cell r="E135">
            <v>199</v>
          </cell>
        </row>
        <row r="136">
          <cell r="B136" t="str">
            <v>SG Hegensberg-Liebersbronn</v>
          </cell>
          <cell r="C136">
            <v>9.3493999999999993</v>
          </cell>
          <cell r="D136">
            <v>48.752099999999999</v>
          </cell>
          <cell r="E136">
            <v>1646</v>
          </cell>
        </row>
        <row r="137">
          <cell r="B137" t="str">
            <v>VfL Kirchheim</v>
          </cell>
          <cell r="C137">
            <v>9.4689999999999994</v>
          </cell>
          <cell r="D137">
            <v>48.644500000000001</v>
          </cell>
          <cell r="E137">
            <v>201</v>
          </cell>
        </row>
        <row r="138">
          <cell r="B138" t="str">
            <v>HSG Ostfildern</v>
          </cell>
          <cell r="C138">
            <v>9.2545999999999999</v>
          </cell>
          <cell r="D138">
            <v>48.726399999999998</v>
          </cell>
          <cell r="E138">
            <v>219</v>
          </cell>
        </row>
        <row r="139">
          <cell r="B139" t="str">
            <v>MTG Wangen</v>
          </cell>
          <cell r="C139">
            <v>9.8323999999999998</v>
          </cell>
          <cell r="D139">
            <v>47.682299999999998</v>
          </cell>
          <cell r="E139">
            <v>464</v>
          </cell>
        </row>
        <row r="140">
          <cell r="B140" t="str">
            <v>TV Steinheim/A.</v>
          </cell>
          <cell r="C140">
            <v>10.056699999999999</v>
          </cell>
          <cell r="D140">
            <v>48.687100000000001</v>
          </cell>
          <cell r="E140">
            <v>265</v>
          </cell>
        </row>
        <row r="141">
          <cell r="B141" t="str">
            <v>TSV Denkendorf</v>
          </cell>
          <cell r="C141">
            <v>9.3265999999999991</v>
          </cell>
          <cell r="D141">
            <v>48.699800000000003</v>
          </cell>
          <cell r="E141">
            <v>194</v>
          </cell>
        </row>
        <row r="142">
          <cell r="B142" t="str">
            <v>Handballregion Bottwar SG</v>
          </cell>
          <cell r="C142">
            <v>9.2856000000000005</v>
          </cell>
          <cell r="D142">
            <v>49.004199999999997</v>
          </cell>
          <cell r="E142">
            <v>79</v>
          </cell>
        </row>
        <row r="143">
          <cell r="B143" t="str">
            <v>TV Mundelsheim</v>
          </cell>
          <cell r="C143">
            <v>9.2019000000000002</v>
          </cell>
          <cell r="D143">
            <v>49.000999999999998</v>
          </cell>
          <cell r="E143">
            <v>99</v>
          </cell>
        </row>
        <row r="144">
          <cell r="B144" t="str">
            <v>HSG Hohenlohe</v>
          </cell>
          <cell r="C144">
            <v>9.5030999999999999</v>
          </cell>
          <cell r="D144">
            <v>49.179499999999997</v>
          </cell>
          <cell r="E144">
            <v>40</v>
          </cell>
        </row>
        <row r="145">
          <cell r="B145" t="str">
            <v>Sport-Union Neckarsulm</v>
          </cell>
          <cell r="C145">
            <v>9.2338000000000005</v>
          </cell>
          <cell r="D145">
            <v>49.189300000000003</v>
          </cell>
          <cell r="E145">
            <v>33</v>
          </cell>
        </row>
        <row r="146">
          <cell r="B146" t="str">
            <v>Hbi Weilimdorf/Feuerbach</v>
          </cell>
          <cell r="C146">
            <v>9.1349</v>
          </cell>
          <cell r="D146">
            <v>48.809100000000001</v>
          </cell>
          <cell r="E146">
            <v>132</v>
          </cell>
        </row>
        <row r="147">
          <cell r="B147" t="str">
            <v>TSV Bönnigheim</v>
          </cell>
          <cell r="C147">
            <v>9.0988000000000007</v>
          </cell>
          <cell r="D147">
            <v>49.038899999999998</v>
          </cell>
          <cell r="E147">
            <v>71</v>
          </cell>
        </row>
        <row r="148">
          <cell r="B148" t="str">
            <v>TV Bittenfeld 1898</v>
          </cell>
          <cell r="C148">
            <v>9.3109999999999999</v>
          </cell>
          <cell r="D148">
            <v>48.8947</v>
          </cell>
          <cell r="E148">
            <v>123</v>
          </cell>
        </row>
        <row r="149">
          <cell r="B149" t="str">
            <v>HSG Owen-Lenningen</v>
          </cell>
          <cell r="C149">
            <v>9.4671000000000003</v>
          </cell>
          <cell r="D149">
            <v>48.558599999999998</v>
          </cell>
          <cell r="E149">
            <v>225</v>
          </cell>
        </row>
        <row r="150">
          <cell r="B150" t="str">
            <v>TSG Reutlingen</v>
          </cell>
          <cell r="C150">
            <v>9.2126000000000001</v>
          </cell>
          <cell r="D150">
            <v>48.5107</v>
          </cell>
          <cell r="E150">
            <v>329</v>
          </cell>
        </row>
        <row r="151">
          <cell r="B151" t="str">
            <v>TSV Schmiden 1902</v>
          </cell>
          <cell r="C151">
            <v>9.2677999999999994</v>
          </cell>
          <cell r="D151">
            <v>48.834099999999999</v>
          </cell>
          <cell r="E151">
            <v>153</v>
          </cell>
        </row>
        <row r="152">
          <cell r="B152" t="str">
            <v>TV Jahn Göppingen</v>
          </cell>
          <cell r="C152">
            <v>9.6494</v>
          </cell>
          <cell r="D152">
            <v>48.702199999999998</v>
          </cell>
          <cell r="E152">
            <v>249</v>
          </cell>
        </row>
        <row r="153">
          <cell r="B153" t="str">
            <v>SG Schorndorf 1846</v>
          </cell>
          <cell r="C153">
            <v>9.5324000000000009</v>
          </cell>
          <cell r="D153">
            <v>48.793599999999998</v>
          </cell>
          <cell r="E153">
            <v>155</v>
          </cell>
        </row>
        <row r="154">
          <cell r="B154" t="str">
            <v>VfL Pfullingen</v>
          </cell>
          <cell r="C154">
            <v>9.2227999999999994</v>
          </cell>
          <cell r="D154">
            <v>48.467799999999997</v>
          </cell>
          <cell r="E154">
            <v>314</v>
          </cell>
        </row>
        <row r="155">
          <cell r="B155" t="str">
            <v>TSV Altensteig</v>
          </cell>
          <cell r="C155">
            <v>8.6013000000000002</v>
          </cell>
          <cell r="D155">
            <v>48.593899999999998</v>
          </cell>
          <cell r="E155">
            <v>278</v>
          </cell>
        </row>
        <row r="156">
          <cell r="B156" t="str">
            <v>SG H2Ku Herrenberg</v>
          </cell>
          <cell r="C156">
            <v>8.8553999999999995</v>
          </cell>
          <cell r="D156">
            <v>48.592100000000002</v>
          </cell>
          <cell r="E156">
            <v>298</v>
          </cell>
        </row>
        <row r="157">
          <cell r="B157" t="str">
            <v>TV Spaichingen</v>
          </cell>
          <cell r="C157">
            <v>8.7274999999999991</v>
          </cell>
          <cell r="D157">
            <v>48.071599999999997</v>
          </cell>
          <cell r="E157">
            <v>366</v>
          </cell>
        </row>
        <row r="158">
          <cell r="B158" t="str">
            <v>HSG Rottweil</v>
          </cell>
          <cell r="C158">
            <v>8.6209000000000007</v>
          </cell>
          <cell r="D158">
            <v>48.161799999999999</v>
          </cell>
          <cell r="E158">
            <v>357</v>
          </cell>
        </row>
        <row r="159">
          <cell r="B159" t="str">
            <v>HSG Baar</v>
          </cell>
          <cell r="C159">
            <v>8.6654</v>
          </cell>
          <cell r="D159">
            <v>48.012900000000002</v>
          </cell>
          <cell r="E159">
            <v>373</v>
          </cell>
        </row>
        <row r="160">
          <cell r="B160" t="str">
            <v>Spvgg Mössingen</v>
          </cell>
          <cell r="C160">
            <v>9.0509000000000004</v>
          </cell>
          <cell r="D160">
            <v>48.400399999999998</v>
          </cell>
          <cell r="E160">
            <v>306</v>
          </cell>
        </row>
        <row r="161">
          <cell r="B161" t="str">
            <v>HSG Rietheim-Weilheim</v>
          </cell>
          <cell r="C161">
            <v>8.7763000000000009</v>
          </cell>
          <cell r="D161">
            <v>48.030799999999999</v>
          </cell>
          <cell r="E161">
            <v>6877</v>
          </cell>
        </row>
        <row r="162">
          <cell r="B162" t="str">
            <v>TV Weilstetten</v>
          </cell>
          <cell r="C162">
            <v>8.8643000000000001</v>
          </cell>
          <cell r="D162">
            <v>48.273000000000003</v>
          </cell>
          <cell r="E162">
            <v>341</v>
          </cell>
        </row>
        <row r="163">
          <cell r="B163" t="str">
            <v>TG Schömberg</v>
          </cell>
          <cell r="C163">
            <v>8.7665000000000006</v>
          </cell>
          <cell r="D163">
            <v>48.208599999999997</v>
          </cell>
          <cell r="E163">
            <v>381</v>
          </cell>
        </row>
        <row r="164">
          <cell r="B164" t="str">
            <v>TV Aixheim</v>
          </cell>
          <cell r="C164">
            <v>8.7003000000000004</v>
          </cell>
          <cell r="D164">
            <v>48.0989</v>
          </cell>
          <cell r="E164">
            <v>339</v>
          </cell>
        </row>
        <row r="165">
          <cell r="B165" t="str">
            <v>HC Hohenems</v>
          </cell>
          <cell r="C165">
            <v>9.6765000000000008</v>
          </cell>
          <cell r="D165">
            <v>47.368499999999997</v>
          </cell>
          <cell r="E165">
            <v>410</v>
          </cell>
        </row>
        <row r="166">
          <cell r="B166" t="str">
            <v>SG Hofen/Hüttlingen</v>
          </cell>
          <cell r="C166">
            <v>10.0976</v>
          </cell>
          <cell r="D166">
            <v>48.87</v>
          </cell>
          <cell r="E166">
            <v>272</v>
          </cell>
        </row>
        <row r="167">
          <cell r="B167" t="str">
            <v>SG Herbrechtingen-Bolheim</v>
          </cell>
          <cell r="C167">
            <v>10.172700000000001</v>
          </cell>
          <cell r="D167">
            <v>48.619700000000002</v>
          </cell>
          <cell r="E167">
            <v>255</v>
          </cell>
        </row>
        <row r="168">
          <cell r="B168" t="str">
            <v>BW Feldkirch</v>
          </cell>
          <cell r="C168">
            <v>9.5915999999999997</v>
          </cell>
          <cell r="D168">
            <v>47.234000000000002</v>
          </cell>
          <cell r="E168">
            <v>444</v>
          </cell>
        </row>
        <row r="169">
          <cell r="B169" t="str">
            <v>HSG Friedrichshafen-Fischbach</v>
          </cell>
          <cell r="C169">
            <v>9.4778000000000002</v>
          </cell>
          <cell r="D169">
            <v>47.657200000000003</v>
          </cell>
          <cell r="E169">
            <v>403</v>
          </cell>
        </row>
        <row r="170">
          <cell r="B170" t="str">
            <v>TG Biberach</v>
          </cell>
          <cell r="C170">
            <v>9.7949999999999999</v>
          </cell>
          <cell r="D170">
            <v>48.096699999999998</v>
          </cell>
          <cell r="E170">
            <v>392</v>
          </cell>
        </row>
        <row r="171">
          <cell r="B171" t="str">
            <v>TSV 1848 Bad Saulgau</v>
          </cell>
          <cell r="C171">
            <v>9.5068000000000001</v>
          </cell>
          <cell r="D171">
            <v>48.021299999999997</v>
          </cell>
          <cell r="E171">
            <v>471</v>
          </cell>
        </row>
        <row r="172">
          <cell r="B172" t="str">
            <v>TV Nellingen</v>
          </cell>
          <cell r="C172">
            <v>9.2917000000000005</v>
          </cell>
          <cell r="D172">
            <v>48.715899999999998</v>
          </cell>
          <cell r="E172">
            <v>208</v>
          </cell>
        </row>
        <row r="173">
          <cell r="B173" t="str">
            <v>WSG Alfdorf/Lorch/Waldhausen</v>
          </cell>
          <cell r="C173">
            <v>9.6991999999999994</v>
          </cell>
          <cell r="D173">
            <v>48.800800000000002</v>
          </cell>
          <cell r="E173">
            <v>143</v>
          </cell>
        </row>
        <row r="174">
          <cell r="B174" t="str">
            <v>SG Heuchelberg</v>
          </cell>
          <cell r="C174">
            <v>9.1331000000000007</v>
          </cell>
          <cell r="D174">
            <v>49.104300000000002</v>
          </cell>
          <cell r="E174">
            <v>35</v>
          </cell>
        </row>
        <row r="175">
          <cell r="B175" t="str">
            <v>SG Burlafingen/PSV Ulm</v>
          </cell>
          <cell r="C175">
            <v>10.054500000000001</v>
          </cell>
          <cell r="D175">
            <v>48.4131</v>
          </cell>
          <cell r="E175">
            <v>439</v>
          </cell>
        </row>
        <row r="176">
          <cell r="B176" t="str">
            <v>TSV Zizishausen</v>
          </cell>
          <cell r="C176">
            <v>9.3335000000000008</v>
          </cell>
          <cell r="D176">
            <v>48.630499999999998</v>
          </cell>
          <cell r="E176">
            <v>213</v>
          </cell>
        </row>
        <row r="177">
          <cell r="B177" t="str">
            <v>TV Weingarten Handball</v>
          </cell>
          <cell r="C177">
            <v>9.6288999999999998</v>
          </cell>
          <cell r="D177">
            <v>47.811799999999998</v>
          </cell>
          <cell r="E177">
            <v>467</v>
          </cell>
        </row>
        <row r="178">
          <cell r="B178" t="str">
            <v>SC Lehr</v>
          </cell>
          <cell r="C178">
            <v>9.9575999999999993</v>
          </cell>
          <cell r="D178">
            <v>48.428100000000001</v>
          </cell>
          <cell r="E178">
            <v>481</v>
          </cell>
        </row>
        <row r="179">
          <cell r="B179" t="str">
            <v>HSG Ebersbach/Bünzwangen</v>
          </cell>
          <cell r="C179">
            <v>9.5280000000000005</v>
          </cell>
          <cell r="D179">
            <v>48.708300000000001</v>
          </cell>
          <cell r="E179">
            <v>196</v>
          </cell>
        </row>
        <row r="180">
          <cell r="B180" t="str">
            <v>TSV Hardthausen</v>
          </cell>
          <cell r="C180">
            <v>9.3737999999999992</v>
          </cell>
          <cell r="D180">
            <v>49.244500000000002</v>
          </cell>
          <cell r="E180">
            <v>544</v>
          </cell>
        </row>
        <row r="181">
          <cell r="B181" t="str">
            <v>HB Ludwigsburg</v>
          </cell>
          <cell r="C181">
            <v>9.2301000000000002</v>
          </cell>
          <cell r="D181">
            <v>48.889099999999999</v>
          </cell>
          <cell r="E181">
            <v>104</v>
          </cell>
        </row>
        <row r="182">
          <cell r="B182" t="str">
            <v>HSG Lauffen-Neipperg</v>
          </cell>
          <cell r="C182">
            <v>9.1379999999999999</v>
          </cell>
          <cell r="D182">
            <v>49.070099999999996</v>
          </cell>
          <cell r="E182">
            <v>25</v>
          </cell>
        </row>
        <row r="183">
          <cell r="B183" t="str">
            <v>HSG Strohgäu</v>
          </cell>
          <cell r="C183">
            <v>9.0229999999999997</v>
          </cell>
          <cell r="D183">
            <v>48.865299999999998</v>
          </cell>
          <cell r="E183">
            <v>82</v>
          </cell>
        </row>
        <row r="184">
          <cell r="B184" t="str">
            <v>HSG Heilbronn</v>
          </cell>
          <cell r="C184">
            <v>9.1786999999999992</v>
          </cell>
          <cell r="D184">
            <v>49.163200000000003</v>
          </cell>
          <cell r="E184">
            <v>16</v>
          </cell>
        </row>
        <row r="185">
          <cell r="B185" t="str">
            <v>HSG Kochertürn/Stein</v>
          </cell>
          <cell r="C185">
            <v>9.3386999999999993</v>
          </cell>
          <cell r="D185">
            <v>49.233899999999998</v>
          </cell>
          <cell r="E185">
            <v>34</v>
          </cell>
        </row>
        <row r="186">
          <cell r="B186" t="str">
            <v>HT Uhingen-Holzhausen</v>
          </cell>
          <cell r="C186">
            <v>9.5870999999999995</v>
          </cell>
          <cell r="D186">
            <v>48.712200000000003</v>
          </cell>
          <cell r="E186">
            <v>268</v>
          </cell>
        </row>
        <row r="187">
          <cell r="B187" t="str">
            <v>HSG Winterbach/Weiler</v>
          </cell>
          <cell r="C187">
            <v>9.4875000000000007</v>
          </cell>
          <cell r="D187">
            <v>48.798299999999998</v>
          </cell>
          <cell r="E187">
            <v>181</v>
          </cell>
        </row>
        <row r="188">
          <cell r="B188" t="str">
            <v>HSG Cannstatt/Münster/Max-Eyth-See</v>
          </cell>
          <cell r="C188">
            <v>9.2309999999999999</v>
          </cell>
          <cell r="D188">
            <v>48.833599999999997</v>
          </cell>
          <cell r="E188">
            <v>145</v>
          </cell>
        </row>
        <row r="189">
          <cell r="B189" t="str">
            <v>SV Fellbach</v>
          </cell>
          <cell r="C189">
            <v>9.2836999999999996</v>
          </cell>
          <cell r="D189">
            <v>48.813099999999999</v>
          </cell>
          <cell r="E189">
            <v>131</v>
          </cell>
        </row>
        <row r="190">
          <cell r="B190" t="str">
            <v>SV Stuttgarter Kickers</v>
          </cell>
          <cell r="C190">
            <v>9.1530000000000005</v>
          </cell>
          <cell r="D190">
            <v>48.731200000000001</v>
          </cell>
          <cell r="E190">
            <v>144</v>
          </cell>
        </row>
        <row r="191">
          <cell r="B191" t="str">
            <v>TB Neuffen</v>
          </cell>
          <cell r="C191">
            <v>9.3718000000000004</v>
          </cell>
          <cell r="D191">
            <v>48.549700000000001</v>
          </cell>
          <cell r="E191">
            <v>209</v>
          </cell>
        </row>
        <row r="192">
          <cell r="B192" t="str">
            <v>HSG Hossingen-Meßstetten</v>
          </cell>
          <cell r="C192">
            <v>8.9718</v>
          </cell>
          <cell r="D192">
            <v>48.1858</v>
          </cell>
          <cell r="E192">
            <v>351</v>
          </cell>
        </row>
        <row r="193">
          <cell r="B193" t="str">
            <v>SG Tübingen</v>
          </cell>
          <cell r="C193">
            <v>9.0599000000000007</v>
          </cell>
          <cell r="D193">
            <v>48.499200000000002</v>
          </cell>
          <cell r="E193">
            <v>287</v>
          </cell>
        </row>
        <row r="194">
          <cell r="B194" t="str">
            <v>VfL Nagold</v>
          </cell>
          <cell r="C194">
            <v>8.7132000000000005</v>
          </cell>
          <cell r="D194">
            <v>48.5488</v>
          </cell>
          <cell r="E194">
            <v>308</v>
          </cell>
        </row>
        <row r="195">
          <cell r="B195" t="str">
            <v>HSG Oberkochen/Königsbronn</v>
          </cell>
          <cell r="C195">
            <v>10.115500000000001</v>
          </cell>
          <cell r="D195">
            <v>48.737099999999998</v>
          </cell>
          <cell r="E195">
            <v>258</v>
          </cell>
        </row>
        <row r="196">
          <cell r="B196" t="str">
            <v>FSG Giengen-Brenz</v>
          </cell>
          <cell r="C196">
            <v>10.2349</v>
          </cell>
          <cell r="D196">
            <v>48.625500000000002</v>
          </cell>
          <cell r="E196">
            <v>244</v>
          </cell>
        </row>
        <row r="197">
          <cell r="B197" t="str">
            <v>SG Lauterstein/Treffelhausen/Böhmenkirch</v>
          </cell>
          <cell r="C197">
            <v>9.9262999999999995</v>
          </cell>
          <cell r="D197">
            <v>48.686300000000003</v>
          </cell>
          <cell r="E197">
            <v>235</v>
          </cell>
        </row>
        <row r="198">
          <cell r="B198" t="str">
            <v>TG Geislingen</v>
          </cell>
          <cell r="C198">
            <v>9.8187999999999995</v>
          </cell>
          <cell r="D198">
            <v>48.622</v>
          </cell>
          <cell r="E198">
            <v>241</v>
          </cell>
        </row>
        <row r="199">
          <cell r="B199" t="str">
            <v>TSG Schnaitheim</v>
          </cell>
          <cell r="C199">
            <v>10.1629</v>
          </cell>
          <cell r="D199">
            <v>48.7014</v>
          </cell>
          <cell r="E199">
            <v>262</v>
          </cell>
        </row>
        <row r="200">
          <cell r="B200" t="str">
            <v>SG Argental</v>
          </cell>
          <cell r="C200">
            <v>9.5876999999999999</v>
          </cell>
          <cell r="D200">
            <v>47.662700000000001</v>
          </cell>
          <cell r="E200">
            <v>432</v>
          </cell>
        </row>
        <row r="201">
          <cell r="B201" t="str">
            <v>TSG Ailingen</v>
          </cell>
          <cell r="C201">
            <v>9.4931999999999999</v>
          </cell>
          <cell r="D201">
            <v>47.689</v>
          </cell>
          <cell r="E201">
            <v>2573</v>
          </cell>
        </row>
        <row r="202">
          <cell r="B202" t="str">
            <v>HC Lustenau</v>
          </cell>
          <cell r="C202">
            <v>9.6701999999999995</v>
          </cell>
          <cell r="D202">
            <v>47.428899999999999</v>
          </cell>
          <cell r="E202">
            <v>431</v>
          </cell>
        </row>
        <row r="203">
          <cell r="B203" t="str">
            <v>TSB 1847 Ravensburg</v>
          </cell>
          <cell r="C203">
            <v>9.6149000000000004</v>
          </cell>
          <cell r="D203">
            <v>47.787199999999999</v>
          </cell>
          <cell r="E203">
            <v>442</v>
          </cell>
        </row>
        <row r="204">
          <cell r="B204" t="str">
            <v>SG Ulm &amp; Wiblingen</v>
          </cell>
          <cell r="C204">
            <v>9.9742999999999995</v>
          </cell>
          <cell r="D204">
            <v>48.352600000000002</v>
          </cell>
          <cell r="E204">
            <v>468</v>
          </cell>
        </row>
        <row r="205">
          <cell r="B205" t="str">
            <v>TSG 1848 Ehingen/D.</v>
          </cell>
          <cell r="C205">
            <v>9.6974999999999998</v>
          </cell>
          <cell r="D205">
            <v>48.2896</v>
          </cell>
          <cell r="E205">
            <v>399</v>
          </cell>
        </row>
        <row r="206">
          <cell r="B206" t="str">
            <v>HC LJG Vogt</v>
          </cell>
          <cell r="C206">
            <v>9.7645999999999997</v>
          </cell>
          <cell r="D206">
            <v>47.777799999999999</v>
          </cell>
          <cell r="E206">
            <v>461</v>
          </cell>
        </row>
        <row r="207">
          <cell r="B207" t="str">
            <v>TSV Lindau</v>
          </cell>
          <cell r="C207">
            <v>9.6951000000000001</v>
          </cell>
          <cell r="D207">
            <v>47.558199999999999</v>
          </cell>
          <cell r="E207">
            <v>383</v>
          </cell>
        </row>
        <row r="208">
          <cell r="B208" t="str">
            <v>TSG 1847 Leutkirch</v>
          </cell>
          <cell r="C208">
            <v>10.023300000000001</v>
          </cell>
          <cell r="D208">
            <v>47.822000000000003</v>
          </cell>
          <cell r="E208">
            <v>425</v>
          </cell>
        </row>
        <row r="209">
          <cell r="B209" t="str">
            <v>HSG Langenargen-Tettnang</v>
          </cell>
          <cell r="C209">
            <v>9.5433000000000003</v>
          </cell>
          <cell r="D209">
            <v>47.609699999999997</v>
          </cell>
          <cell r="E209">
            <v>475</v>
          </cell>
        </row>
        <row r="210">
          <cell r="B210" t="str">
            <v>Bregenz Handball</v>
          </cell>
          <cell r="C210">
            <v>9.7152999999999992</v>
          </cell>
          <cell r="D210">
            <v>47.493200000000002</v>
          </cell>
          <cell r="E210">
            <v>449</v>
          </cell>
        </row>
        <row r="211">
          <cell r="B211" t="str">
            <v>TS Dornbirn</v>
          </cell>
          <cell r="C211">
            <v>9.7117000000000004</v>
          </cell>
          <cell r="D211">
            <v>47.409500000000001</v>
          </cell>
          <cell r="E211">
            <v>395</v>
          </cell>
        </row>
        <row r="212">
          <cell r="B212" t="str">
            <v>HSG Illertal</v>
          </cell>
          <cell r="C212">
            <v>10.066000000000001</v>
          </cell>
          <cell r="D212">
            <v>48.213099999999997</v>
          </cell>
          <cell r="E212">
            <v>394</v>
          </cell>
        </row>
        <row r="213">
          <cell r="B213" t="str">
            <v>TSV 1899 Blaustein</v>
          </cell>
          <cell r="C213">
            <v>9.9172999999999991</v>
          </cell>
          <cell r="D213">
            <v>48.417499999999997</v>
          </cell>
          <cell r="E213">
            <v>401</v>
          </cell>
        </row>
        <row r="214">
          <cell r="B214" t="str">
            <v>SV Schemmerhofen</v>
          </cell>
          <cell r="C214">
            <v>9.7944999999999993</v>
          </cell>
          <cell r="D214">
            <v>48.1736</v>
          </cell>
          <cell r="E214">
            <v>448</v>
          </cell>
        </row>
        <row r="215">
          <cell r="B215" t="str">
            <v>TSV Bernstadt</v>
          </cell>
          <cell r="C215">
            <v>9.9861000000000004</v>
          </cell>
          <cell r="D215">
            <v>48.475900000000003</v>
          </cell>
          <cell r="E215">
            <v>547</v>
          </cell>
        </row>
        <row r="216">
          <cell r="B216" t="str">
            <v>TSV Laichingen</v>
          </cell>
          <cell r="C216">
            <v>9.6818000000000008</v>
          </cell>
          <cell r="D216">
            <v>48.491300000000003</v>
          </cell>
          <cell r="E216">
            <v>418</v>
          </cell>
        </row>
        <row r="217">
          <cell r="B217" t="str">
            <v>TSG Söflingen</v>
          </cell>
          <cell r="C217">
            <v>9.9565999999999999</v>
          </cell>
          <cell r="D217">
            <v>48.382599999999996</v>
          </cell>
          <cell r="E217">
            <v>457</v>
          </cell>
        </row>
        <row r="218">
          <cell r="B218" t="str">
            <v>Alpla HC Hard</v>
          </cell>
          <cell r="C218">
            <v>9.6811000000000007</v>
          </cell>
          <cell r="D218">
            <v>47.488700000000001</v>
          </cell>
          <cell r="E218">
            <v>546</v>
          </cell>
        </row>
        <row r="219">
          <cell r="B219" t="str">
            <v>HSG Lindenberg-Isny</v>
          </cell>
          <cell r="C219">
            <v>10.032400000000001</v>
          </cell>
          <cell r="D219">
            <v>47.693399999999997</v>
          </cell>
          <cell r="E219">
            <v>414</v>
          </cell>
        </row>
        <row r="220">
          <cell r="B220" t="str">
            <v>SV Bad Buchau</v>
          </cell>
          <cell r="C220">
            <v>9.6090999999999998</v>
          </cell>
          <cell r="D220">
            <v>48.061</v>
          </cell>
          <cell r="E220">
            <v>386</v>
          </cell>
        </row>
        <row r="221">
          <cell r="B221" t="str">
            <v>TSF Ludwigsfeld</v>
          </cell>
          <cell r="C221">
            <v>9.9977999999999998</v>
          </cell>
          <cell r="D221">
            <v>48.380299999999998</v>
          </cell>
          <cell r="E221">
            <v>3013</v>
          </cell>
        </row>
        <row r="222">
          <cell r="B222" t="str">
            <v>HSG Lonsee-Amstetten</v>
          </cell>
          <cell r="C222">
            <v>9.8712</v>
          </cell>
          <cell r="D222">
            <v>48.577800000000003</v>
          </cell>
          <cell r="E222">
            <v>385</v>
          </cell>
        </row>
        <row r="223">
          <cell r="B223" t="str">
            <v>SV Tannau</v>
          </cell>
          <cell r="C223">
            <v>9.6402000000000001</v>
          </cell>
          <cell r="D223">
            <v>47.682499999999997</v>
          </cell>
          <cell r="E223">
            <v>436</v>
          </cell>
        </row>
        <row r="224">
          <cell r="B224" t="str">
            <v>SG Ailingen-Kluftern</v>
          </cell>
          <cell r="C224">
            <v>9.4931999999999999</v>
          </cell>
          <cell r="D224">
            <v>47.689</v>
          </cell>
          <cell r="E224">
            <v>2573</v>
          </cell>
        </row>
        <row r="225">
          <cell r="B225" t="str">
            <v>HSG Oberstaufen-Lindenberg</v>
          </cell>
          <cell r="C225">
            <v>9.8728999999999996</v>
          </cell>
          <cell r="D225">
            <v>47.595999999999997</v>
          </cell>
          <cell r="E225">
            <v>428</v>
          </cell>
        </row>
        <row r="226">
          <cell r="B226" t="str">
            <v>SG Mettenberg</v>
          </cell>
          <cell r="C226">
            <v>9.7949999999999999</v>
          </cell>
          <cell r="D226">
            <v>48.096699999999998</v>
          </cell>
          <cell r="E226">
            <v>392</v>
          </cell>
        </row>
        <row r="227">
          <cell r="B227" t="str">
            <v>SV Uttenweiler</v>
          </cell>
          <cell r="C227">
            <v>9.6178000000000008</v>
          </cell>
          <cell r="D227">
            <v>48.149799999999999</v>
          </cell>
          <cell r="E227">
            <v>460</v>
          </cell>
        </row>
        <row r="228">
          <cell r="B228" t="str">
            <v>TG 1848 Bad Waldsee</v>
          </cell>
          <cell r="C228">
            <v>9.7523999999999997</v>
          </cell>
          <cell r="D228">
            <v>47.915999999999997</v>
          </cell>
          <cell r="E228">
            <v>388</v>
          </cell>
        </row>
        <row r="229">
          <cell r="B229" t="str">
            <v>TV 1846 Isny</v>
          </cell>
          <cell r="C229">
            <v>10.032400000000001</v>
          </cell>
          <cell r="D229">
            <v>47.693399999999997</v>
          </cell>
          <cell r="E229">
            <v>414</v>
          </cell>
        </row>
        <row r="230">
          <cell r="B230" t="str">
            <v>TSV Schönaich</v>
          </cell>
          <cell r="C230">
            <v>9.0639000000000003</v>
          </cell>
          <cell r="D230">
            <v>48.660800000000002</v>
          </cell>
          <cell r="E230">
            <v>323</v>
          </cell>
        </row>
        <row r="231">
          <cell r="B231" t="str">
            <v>TSV Betzingen</v>
          </cell>
          <cell r="C231">
            <v>9.1820000000000004</v>
          </cell>
          <cell r="D231">
            <v>48.499699999999997</v>
          </cell>
          <cell r="E231">
            <v>280</v>
          </cell>
        </row>
        <row r="232">
          <cell r="B232" t="str">
            <v>SG Hirsau/Calw/Bad Liebenzell</v>
          </cell>
          <cell r="C232">
            <v>8.7338000000000005</v>
          </cell>
          <cell r="D232">
            <v>48.702300000000001</v>
          </cell>
          <cell r="E232">
            <v>1679</v>
          </cell>
        </row>
        <row r="233">
          <cell r="B233" t="str">
            <v>SG Nebringen/Reusten</v>
          </cell>
          <cell r="C233">
            <v>8.8425999999999991</v>
          </cell>
          <cell r="D233">
            <v>48.557099999999998</v>
          </cell>
          <cell r="E233">
            <v>310</v>
          </cell>
        </row>
        <row r="234">
          <cell r="B234" t="str">
            <v>TV Großengstingen</v>
          </cell>
          <cell r="C234">
            <v>9.2797999999999998</v>
          </cell>
          <cell r="D234">
            <v>48.383899999999997</v>
          </cell>
          <cell r="E234">
            <v>293</v>
          </cell>
        </row>
        <row r="235">
          <cell r="B235" t="str">
            <v>Spvgg Renningen</v>
          </cell>
          <cell r="C235">
            <v>8.9295000000000009</v>
          </cell>
          <cell r="D235">
            <v>48.769199999999998</v>
          </cell>
          <cell r="E235">
            <v>315</v>
          </cell>
        </row>
        <row r="236">
          <cell r="B236" t="str">
            <v>TV 1861 Rottenburg</v>
          </cell>
          <cell r="C236">
            <v>8.9377999999999993</v>
          </cell>
          <cell r="D236">
            <v>48.484900000000003</v>
          </cell>
          <cell r="E236">
            <v>320</v>
          </cell>
        </row>
        <row r="237">
          <cell r="B237" t="str">
            <v>SV Magstadt</v>
          </cell>
          <cell r="C237">
            <v>8.9724000000000004</v>
          </cell>
          <cell r="D237">
            <v>48.738700000000001</v>
          </cell>
          <cell r="E237">
            <v>304</v>
          </cell>
        </row>
        <row r="238">
          <cell r="B238" t="str">
            <v>SKV Rutesheim</v>
          </cell>
          <cell r="C238">
            <v>8.9433000000000007</v>
          </cell>
          <cell r="D238">
            <v>48.804200000000002</v>
          </cell>
          <cell r="E238">
            <v>322</v>
          </cell>
        </row>
        <row r="239">
          <cell r="B239" t="str">
            <v>SG Aidlingen-Ehningen</v>
          </cell>
          <cell r="C239">
            <v>8.9436</v>
          </cell>
          <cell r="D239">
            <v>48.6541</v>
          </cell>
          <cell r="E239">
            <v>289</v>
          </cell>
        </row>
        <row r="240">
          <cell r="B240" t="str">
            <v>TuS Metzingen</v>
          </cell>
          <cell r="C240">
            <v>9.2913999999999994</v>
          </cell>
          <cell r="D240">
            <v>48.539200000000001</v>
          </cell>
          <cell r="E240">
            <v>305</v>
          </cell>
        </row>
        <row r="241">
          <cell r="B241" t="str">
            <v>TSV Neuhengstett</v>
          </cell>
          <cell r="C241">
            <v>8.7929999999999993</v>
          </cell>
          <cell r="D241">
            <v>48.725000000000001</v>
          </cell>
          <cell r="E241">
            <v>279</v>
          </cell>
        </row>
        <row r="242">
          <cell r="B242" t="str">
            <v>TV 1905 Streichen</v>
          </cell>
          <cell r="C242">
            <v>8.8643000000000001</v>
          </cell>
          <cell r="D242">
            <v>48.273000000000003</v>
          </cell>
          <cell r="E242">
            <v>341</v>
          </cell>
        </row>
        <row r="243">
          <cell r="B243" t="str">
            <v>HK Ostdorf/Geislingen</v>
          </cell>
          <cell r="C243">
            <v>8.8132999999999999</v>
          </cell>
          <cell r="D243">
            <v>48.284700000000001</v>
          </cell>
          <cell r="E243">
            <v>349</v>
          </cell>
        </row>
        <row r="244">
          <cell r="B244" t="str">
            <v>HSG Neckartal</v>
          </cell>
          <cell r="C244">
            <v>8.6224000000000007</v>
          </cell>
          <cell r="D244">
            <v>48.358199999999997</v>
          </cell>
          <cell r="E244">
            <v>369</v>
          </cell>
        </row>
        <row r="245">
          <cell r="B245" t="str">
            <v>TG 1859 Schwenningen</v>
          </cell>
          <cell r="C245">
            <v>8.5462000000000007</v>
          </cell>
          <cell r="D245">
            <v>48.067500000000003</v>
          </cell>
          <cell r="E245">
            <v>363</v>
          </cell>
        </row>
        <row r="246">
          <cell r="B246" t="str">
            <v>HWB Handball Winterlingen-Bitz</v>
          </cell>
          <cell r="C246">
            <v>9.0869</v>
          </cell>
          <cell r="D246">
            <v>48.245899999999999</v>
          </cell>
          <cell r="E246">
            <v>343</v>
          </cell>
        </row>
        <row r="247">
          <cell r="B247" t="str">
            <v>VfH 87 Schwenningen</v>
          </cell>
          <cell r="C247">
            <v>8.5462000000000007</v>
          </cell>
          <cell r="D247">
            <v>48.067500000000003</v>
          </cell>
          <cell r="E247">
            <v>363</v>
          </cell>
        </row>
        <row r="248">
          <cell r="B248" t="str">
            <v>TV Onstmettingen</v>
          </cell>
          <cell r="C248">
            <v>8.9975000000000005</v>
          </cell>
          <cell r="D248">
            <v>48.281799999999997</v>
          </cell>
          <cell r="E248">
            <v>356</v>
          </cell>
        </row>
        <row r="249">
          <cell r="B249" t="str">
            <v>SG Dunningen/Schramberg</v>
          </cell>
          <cell r="C249">
            <v>8.5058000000000007</v>
          </cell>
          <cell r="D249">
            <v>48.212200000000003</v>
          </cell>
          <cell r="E249">
            <v>841</v>
          </cell>
        </row>
        <row r="250">
          <cell r="B250" t="str">
            <v>HC Frittlingen-Balgheim-Neufra</v>
          </cell>
          <cell r="C250">
            <v>8.7110000000000003</v>
          </cell>
          <cell r="D250">
            <v>48.131500000000003</v>
          </cell>
          <cell r="E250">
            <v>814</v>
          </cell>
        </row>
        <row r="251">
          <cell r="B251" t="str">
            <v>HSG Nendingen/Tuttlingen/Wurmlingen</v>
          </cell>
          <cell r="C251">
            <v>8.7811000000000003</v>
          </cell>
          <cell r="D251">
            <v>47.997599999999998</v>
          </cell>
          <cell r="E251">
            <v>379</v>
          </cell>
        </row>
        <row r="252">
          <cell r="B252" t="str">
            <v>TV Hechingen</v>
          </cell>
          <cell r="C252">
            <v>8.9610000000000003</v>
          </cell>
          <cell r="D252">
            <v>48.3536</v>
          </cell>
          <cell r="E252">
            <v>350</v>
          </cell>
        </row>
        <row r="253">
          <cell r="B253" t="str">
            <v>TSV Burladingen</v>
          </cell>
          <cell r="C253">
            <v>9.1102000000000007</v>
          </cell>
          <cell r="D253">
            <v>48.290599999999998</v>
          </cell>
          <cell r="E253">
            <v>1185</v>
          </cell>
        </row>
        <row r="254">
          <cell r="B254" t="str">
            <v>TSV Stetten a.k.M.</v>
          </cell>
          <cell r="C254">
            <v>9.0667000000000009</v>
          </cell>
          <cell r="D254">
            <v>48.133299999999998</v>
          </cell>
          <cell r="E254">
            <v>367</v>
          </cell>
        </row>
        <row r="255">
          <cell r="B255" t="str">
            <v>TSV Grabenstetten 1913</v>
          </cell>
          <cell r="C255">
            <v>9.4603999999999999</v>
          </cell>
          <cell r="D255">
            <v>48.521900000000002</v>
          </cell>
          <cell r="E255">
            <v>200</v>
          </cell>
        </row>
        <row r="256">
          <cell r="B256" t="str">
            <v>HSG Leinfelden-Echterdingen</v>
          </cell>
          <cell r="C256">
            <v>9.1539999999999999</v>
          </cell>
          <cell r="D256">
            <v>48.689700000000002</v>
          </cell>
          <cell r="E256">
            <v>660</v>
          </cell>
        </row>
        <row r="257">
          <cell r="B257" t="str">
            <v>TV Altbach</v>
          </cell>
          <cell r="C257">
            <v>9.3848000000000003</v>
          </cell>
          <cell r="D257">
            <v>48.720399999999998</v>
          </cell>
          <cell r="E257">
            <v>186</v>
          </cell>
        </row>
        <row r="258">
          <cell r="B258" t="str">
            <v>TSV Neckartenzlingen</v>
          </cell>
          <cell r="C258">
            <v>9.2421000000000006</v>
          </cell>
          <cell r="D258">
            <v>48.585500000000003</v>
          </cell>
          <cell r="E258">
            <v>207</v>
          </cell>
        </row>
        <row r="259">
          <cell r="B259" t="str">
            <v>TSV Weilheim</v>
          </cell>
          <cell r="C259">
            <v>9.5193999999999992</v>
          </cell>
          <cell r="D259">
            <v>48.622700000000002</v>
          </cell>
          <cell r="E259">
            <v>1190</v>
          </cell>
        </row>
        <row r="260">
          <cell r="B260" t="str">
            <v>tus Stuttgart</v>
          </cell>
          <cell r="C260">
            <v>9.1846999999999994</v>
          </cell>
          <cell r="D260">
            <v>48.751399999999997</v>
          </cell>
          <cell r="E260">
            <v>191</v>
          </cell>
        </row>
        <row r="261">
          <cell r="B261" t="str">
            <v>EK Bernhausen</v>
          </cell>
          <cell r="C261">
            <v>9.2127999999999997</v>
          </cell>
          <cell r="D261">
            <v>48.668100000000003</v>
          </cell>
          <cell r="E261">
            <v>189</v>
          </cell>
        </row>
        <row r="262">
          <cell r="B262" t="str">
            <v>HSG Ermstal</v>
          </cell>
          <cell r="C262">
            <v>9.3551000000000002</v>
          </cell>
          <cell r="D262">
            <v>48.523400000000002</v>
          </cell>
          <cell r="E262">
            <v>195</v>
          </cell>
        </row>
        <row r="263">
          <cell r="B263" t="str">
            <v>TG Nürtingen</v>
          </cell>
          <cell r="C263">
            <v>9.3335000000000008</v>
          </cell>
          <cell r="D263">
            <v>48.630499999999998</v>
          </cell>
          <cell r="E263">
            <v>213</v>
          </cell>
        </row>
        <row r="264">
          <cell r="B264" t="str">
            <v>TV Plochingen</v>
          </cell>
          <cell r="C264">
            <v>9.4293999999999993</v>
          </cell>
          <cell r="D264">
            <v>48.709600000000002</v>
          </cell>
          <cell r="E264">
            <v>217</v>
          </cell>
        </row>
        <row r="265">
          <cell r="B265" t="str">
            <v>SV Vaihingen</v>
          </cell>
          <cell r="C265">
            <v>9.1051000000000002</v>
          </cell>
          <cell r="D265">
            <v>48.722299999999997</v>
          </cell>
          <cell r="E265">
            <v>226</v>
          </cell>
        </row>
        <row r="266">
          <cell r="B266" t="str">
            <v>TSV Neuhausen/F. 1898</v>
          </cell>
          <cell r="C266">
            <v>9.282</v>
          </cell>
          <cell r="D266">
            <v>48.673699999999997</v>
          </cell>
          <cell r="E266">
            <v>210</v>
          </cell>
        </row>
        <row r="267">
          <cell r="B267" t="str">
            <v>HB Filderstadt</v>
          </cell>
          <cell r="C267">
            <v>9.2268000000000008</v>
          </cell>
          <cell r="D267">
            <v>48.672800000000002</v>
          </cell>
          <cell r="E267">
            <v>222</v>
          </cell>
        </row>
        <row r="268">
          <cell r="B268" t="str">
            <v>TSG Münsingen</v>
          </cell>
          <cell r="C268">
            <v>9.5009999999999994</v>
          </cell>
          <cell r="D268">
            <v>48.406599999999997</v>
          </cell>
          <cell r="E268">
            <v>530</v>
          </cell>
        </row>
        <row r="269">
          <cell r="B269" t="str">
            <v>HC Wernau</v>
          </cell>
          <cell r="C269">
            <v>9.4091000000000005</v>
          </cell>
          <cell r="D269">
            <v>48.693600000000004</v>
          </cell>
          <cell r="E269">
            <v>228</v>
          </cell>
        </row>
        <row r="270">
          <cell r="B270" t="str">
            <v>TV Plieningen</v>
          </cell>
          <cell r="C270">
            <v>9.2003000000000004</v>
          </cell>
          <cell r="D270">
            <v>48.708399999999997</v>
          </cell>
          <cell r="E270">
            <v>148</v>
          </cell>
        </row>
        <row r="271">
          <cell r="B271" t="str">
            <v>SV Bondorf</v>
          </cell>
          <cell r="C271">
            <v>8.8351000000000006</v>
          </cell>
          <cell r="D271">
            <v>48.524799999999999</v>
          </cell>
          <cell r="E271">
            <v>285</v>
          </cell>
        </row>
        <row r="272">
          <cell r="B272" t="str">
            <v>CVJM Handball Dußlingen-Gomaringen</v>
          </cell>
          <cell r="C272">
            <v>9.0739999999999998</v>
          </cell>
          <cell r="D272">
            <v>48.445399999999999</v>
          </cell>
          <cell r="E272">
            <v>2489</v>
          </cell>
        </row>
        <row r="273">
          <cell r="B273" t="str">
            <v>HSG Sulzbach-Murrhardt</v>
          </cell>
          <cell r="C273">
            <v>9.4939</v>
          </cell>
          <cell r="D273">
            <v>49.002099999999999</v>
          </cell>
          <cell r="E273">
            <v>111</v>
          </cell>
        </row>
        <row r="274">
          <cell r="B274" t="str">
            <v>CVJM Möglingen</v>
          </cell>
          <cell r="C274">
            <v>9.1356000000000002</v>
          </cell>
          <cell r="D274">
            <v>48.887599999999999</v>
          </cell>
          <cell r="E274">
            <v>98</v>
          </cell>
        </row>
        <row r="275">
          <cell r="B275" t="str">
            <v>TSV Asperg</v>
          </cell>
          <cell r="C275">
            <v>9.0807000000000002</v>
          </cell>
          <cell r="D275">
            <v>48.898600000000002</v>
          </cell>
          <cell r="E275">
            <v>120</v>
          </cell>
        </row>
        <row r="276">
          <cell r="B276" t="str">
            <v>HSG Marbach-Rielingshausen</v>
          </cell>
          <cell r="C276">
            <v>9.3369</v>
          </cell>
          <cell r="D276">
            <v>48.966500000000003</v>
          </cell>
          <cell r="E276">
            <v>107</v>
          </cell>
        </row>
        <row r="277">
          <cell r="B277" t="str">
            <v>HSG Freiberg-Benningen-Hoheneck</v>
          </cell>
          <cell r="C277">
            <v>9.2362000000000002</v>
          </cell>
          <cell r="D277">
            <v>48.948500000000003</v>
          </cell>
          <cell r="E277">
            <v>642</v>
          </cell>
        </row>
        <row r="278">
          <cell r="B278" t="str">
            <v>TV Sandweier</v>
          </cell>
          <cell r="C278">
            <v>8.1980000000000004</v>
          </cell>
          <cell r="D278">
            <v>48.8065</v>
          </cell>
          <cell r="E278">
            <v>687</v>
          </cell>
        </row>
        <row r="279">
          <cell r="B279" t="str">
            <v>HTV Meißenheim</v>
          </cell>
          <cell r="C279">
            <v>7.7671999999999999</v>
          </cell>
          <cell r="D279">
            <v>48.414900000000003</v>
          </cell>
          <cell r="E279">
            <v>692</v>
          </cell>
        </row>
        <row r="280">
          <cell r="B280" t="str">
            <v>HGW Hofweier</v>
          </cell>
          <cell r="C280">
            <v>7.8924000000000003</v>
          </cell>
          <cell r="D280">
            <v>48.410299999999999</v>
          </cell>
          <cell r="E280">
            <v>540</v>
          </cell>
        </row>
        <row r="281">
          <cell r="B281" t="str">
            <v>TuS Helmlingen</v>
          </cell>
          <cell r="C281">
            <v>7.9678000000000004</v>
          </cell>
          <cell r="D281">
            <v>48.7057</v>
          </cell>
          <cell r="E281">
            <v>603</v>
          </cell>
        </row>
        <row r="282">
          <cell r="B282" t="str">
            <v>BSV Phönix Sinzheim</v>
          </cell>
          <cell r="C282">
            <v>8.1640999999999995</v>
          </cell>
          <cell r="D282">
            <v>48.7562</v>
          </cell>
          <cell r="E282">
            <v>494</v>
          </cell>
        </row>
        <row r="283">
          <cell r="B283" t="str">
            <v>TuS Ottenheim</v>
          </cell>
          <cell r="C283">
            <v>7.758</v>
          </cell>
          <cell r="D283">
            <v>48.3827</v>
          </cell>
          <cell r="E283">
            <v>489</v>
          </cell>
        </row>
        <row r="284">
          <cell r="B284" t="str">
            <v>SG Köndringen/Teningen</v>
          </cell>
          <cell r="C284">
            <v>7.8164999999999996</v>
          </cell>
          <cell r="D284">
            <v>48.121600000000001</v>
          </cell>
          <cell r="E284">
            <v>495</v>
          </cell>
        </row>
        <row r="285">
          <cell r="B285" t="str">
            <v>TuS Oberhausen</v>
          </cell>
          <cell r="C285">
            <v>7.7102000000000004</v>
          </cell>
          <cell r="D285">
            <v>48.229599999999998</v>
          </cell>
          <cell r="E285">
            <v>604</v>
          </cell>
        </row>
        <row r="286">
          <cell r="B286" t="str">
            <v>TV Herbolzheim</v>
          </cell>
          <cell r="C286">
            <v>7.7739000000000003</v>
          </cell>
          <cell r="D286">
            <v>48.215600000000002</v>
          </cell>
          <cell r="E286">
            <v>710</v>
          </cell>
        </row>
        <row r="287">
          <cell r="B287" t="str">
            <v>TV Oberkirch</v>
          </cell>
          <cell r="C287">
            <v>8.0695999999999994</v>
          </cell>
          <cell r="D287">
            <v>48.5289</v>
          </cell>
          <cell r="E287">
            <v>693</v>
          </cell>
        </row>
        <row r="288">
          <cell r="B288" t="str">
            <v>TuS Altenheim</v>
          </cell>
          <cell r="C288">
            <v>7.8006000000000002</v>
          </cell>
          <cell r="D288">
            <v>48.470100000000002</v>
          </cell>
          <cell r="E288">
            <v>602</v>
          </cell>
        </row>
        <row r="289">
          <cell r="B289" t="str">
            <v>Handball Union Freiburg</v>
          </cell>
          <cell r="C289">
            <v>7.8216999999999999</v>
          </cell>
          <cell r="D289">
            <v>48.011600000000001</v>
          </cell>
          <cell r="E289">
            <v>706</v>
          </cell>
        </row>
        <row r="290">
          <cell r="B290" t="str">
            <v>TV Ehingen</v>
          </cell>
          <cell r="C290">
            <v>8.8034999999999997</v>
          </cell>
          <cell r="D290">
            <v>47.822099999999999</v>
          </cell>
          <cell r="E290">
            <v>539</v>
          </cell>
        </row>
        <row r="291">
          <cell r="B291" t="str">
            <v>TV Möglingen</v>
          </cell>
          <cell r="C291">
            <v>9.1356000000000002</v>
          </cell>
          <cell r="D291">
            <v>48.887599999999999</v>
          </cell>
          <cell r="E291">
            <v>98</v>
          </cell>
        </row>
        <row r="292">
          <cell r="B292" t="str">
            <v>HC Metter-Enz</v>
          </cell>
          <cell r="C292">
            <v>9.0645000000000007</v>
          </cell>
          <cell r="D292">
            <v>48.956499999999998</v>
          </cell>
          <cell r="E292">
            <v>80</v>
          </cell>
        </row>
        <row r="293">
          <cell r="B293" t="str">
            <v>TSV Korntal</v>
          </cell>
          <cell r="C293">
            <v>9.1206999999999994</v>
          </cell>
          <cell r="D293">
            <v>48.829599999999999</v>
          </cell>
          <cell r="E293">
            <v>142</v>
          </cell>
        </row>
        <row r="294">
          <cell r="B294" t="str">
            <v>SG Weissach im Tal</v>
          </cell>
          <cell r="C294">
            <v>9.4884000000000004</v>
          </cell>
          <cell r="D294">
            <v>48.920699999999997</v>
          </cell>
          <cell r="E294">
            <v>113</v>
          </cell>
        </row>
        <row r="295">
          <cell r="B295" t="str">
            <v>TSV Oberriexingen 1900</v>
          </cell>
          <cell r="C295">
            <v>9.0219000000000005</v>
          </cell>
          <cell r="D295">
            <v>48.925199999999997</v>
          </cell>
          <cell r="E295">
            <v>119</v>
          </cell>
        </row>
        <row r="296">
          <cell r="B296" t="str">
            <v>TV Aldingen</v>
          </cell>
          <cell r="C296">
            <v>9.2604000000000006</v>
          </cell>
          <cell r="D296">
            <v>48.872599999999998</v>
          </cell>
          <cell r="E296">
            <v>61</v>
          </cell>
        </row>
        <row r="297">
          <cell r="B297" t="str">
            <v>EK Besigheim Handball</v>
          </cell>
          <cell r="C297">
            <v>9.1486999999999998</v>
          </cell>
          <cell r="D297">
            <v>48.998600000000003</v>
          </cell>
          <cell r="E297">
            <v>66</v>
          </cell>
        </row>
        <row r="298">
          <cell r="B298" t="str">
            <v>TV Tamm</v>
          </cell>
          <cell r="C298">
            <v>9.1311</v>
          </cell>
          <cell r="D298">
            <v>48.921399999999998</v>
          </cell>
          <cell r="E298">
            <v>644</v>
          </cell>
        </row>
        <row r="299">
          <cell r="B299" t="str">
            <v>TSV Affalterbach</v>
          </cell>
          <cell r="C299">
            <v>9.3358000000000008</v>
          </cell>
          <cell r="D299">
            <v>48.926400000000001</v>
          </cell>
          <cell r="E299">
            <v>60</v>
          </cell>
        </row>
        <row r="300">
          <cell r="B300" t="str">
            <v>TSV Heimerdingen</v>
          </cell>
          <cell r="C300">
            <v>8.9746000000000006</v>
          </cell>
          <cell r="D300">
            <v>48.8523</v>
          </cell>
          <cell r="E300">
            <v>1142</v>
          </cell>
        </row>
        <row r="301">
          <cell r="B301" t="str">
            <v>TSV Wiernsheim</v>
          </cell>
          <cell r="C301">
            <v>8.8491999999999997</v>
          </cell>
          <cell r="D301">
            <v>48.886000000000003</v>
          </cell>
          <cell r="E301">
            <v>116</v>
          </cell>
        </row>
        <row r="302">
          <cell r="B302" t="str">
            <v>TV Markgröningen</v>
          </cell>
          <cell r="C302">
            <v>9.0813000000000006</v>
          </cell>
          <cell r="D302">
            <v>48.900300000000001</v>
          </cell>
          <cell r="E302">
            <v>96</v>
          </cell>
        </row>
        <row r="303">
          <cell r="B303" t="str">
            <v>HC Winnenden</v>
          </cell>
          <cell r="C303">
            <v>9.3971</v>
          </cell>
          <cell r="D303">
            <v>48.865699999999997</v>
          </cell>
          <cell r="E303">
            <v>1648</v>
          </cell>
        </row>
        <row r="304">
          <cell r="B304" t="str">
            <v>SV Hohenacker-Neustadt</v>
          </cell>
          <cell r="C304">
            <v>9.3217999999999996</v>
          </cell>
          <cell r="D304">
            <v>48.866199999999999</v>
          </cell>
          <cell r="E304">
            <v>140</v>
          </cell>
        </row>
        <row r="305">
          <cell r="B305" t="str">
            <v>MTV Stuttgart</v>
          </cell>
          <cell r="C305">
            <v>9.1545000000000005</v>
          </cell>
          <cell r="D305">
            <v>48.775700000000001</v>
          </cell>
          <cell r="E305">
            <v>165</v>
          </cell>
        </row>
        <row r="306">
          <cell r="B306" t="str">
            <v>TV Obertürkheim</v>
          </cell>
          <cell r="C306">
            <v>9.2645999999999997</v>
          </cell>
          <cell r="D306">
            <v>48.768300000000004</v>
          </cell>
          <cell r="E306">
            <v>185</v>
          </cell>
        </row>
        <row r="307">
          <cell r="B307" t="str">
            <v>HSG Oberer Neckar</v>
          </cell>
          <cell r="C307">
            <v>9.2484000000000002</v>
          </cell>
          <cell r="D307">
            <v>48.771900000000002</v>
          </cell>
          <cell r="E307">
            <v>175</v>
          </cell>
        </row>
        <row r="308">
          <cell r="B308" t="str">
            <v>HSV Stammheim/Zuffenhausen</v>
          </cell>
          <cell r="C308">
            <v>9.1498000000000008</v>
          </cell>
          <cell r="D308">
            <v>48.849499999999999</v>
          </cell>
          <cell r="E308">
            <v>161</v>
          </cell>
        </row>
        <row r="309">
          <cell r="B309" t="str">
            <v>HSG Gablenberg-Gaisburg</v>
          </cell>
          <cell r="C309">
            <v>9.1948000000000008</v>
          </cell>
          <cell r="D309">
            <v>48.789499999999997</v>
          </cell>
          <cell r="E309">
            <v>166</v>
          </cell>
        </row>
        <row r="310">
          <cell r="B310" t="str">
            <v>EK Stuttgart</v>
          </cell>
          <cell r="C310">
            <v>9.1649999999999991</v>
          </cell>
          <cell r="D310">
            <v>48.779800000000002</v>
          </cell>
          <cell r="E310">
            <v>164</v>
          </cell>
        </row>
        <row r="311">
          <cell r="B311" t="str">
            <v>TSF Welzheim</v>
          </cell>
          <cell r="C311">
            <v>9.6387999999999998</v>
          </cell>
          <cell r="D311">
            <v>48.873600000000003</v>
          </cell>
          <cell r="E311">
            <v>178</v>
          </cell>
        </row>
        <row r="312">
          <cell r="B312" t="str">
            <v>TV Stetten</v>
          </cell>
          <cell r="C312">
            <v>9.3430999999999997</v>
          </cell>
          <cell r="D312">
            <v>48.789099999999998</v>
          </cell>
          <cell r="E312">
            <v>162</v>
          </cell>
        </row>
        <row r="313">
          <cell r="B313" t="str">
            <v>HSK Urbach-Plüderhausen</v>
          </cell>
          <cell r="C313">
            <v>9.5719999999999992</v>
          </cell>
          <cell r="D313">
            <v>48.815199999999997</v>
          </cell>
          <cell r="E313">
            <v>169</v>
          </cell>
        </row>
        <row r="314">
          <cell r="B314" t="str">
            <v>SC Korb</v>
          </cell>
          <cell r="C314">
            <v>9.3544</v>
          </cell>
          <cell r="D314">
            <v>48.8474</v>
          </cell>
          <cell r="E314">
            <v>141</v>
          </cell>
        </row>
        <row r="315">
          <cell r="B315" t="str">
            <v>SG Heumaden-Sillenbuch</v>
          </cell>
          <cell r="C315">
            <v>9.2227999999999994</v>
          </cell>
          <cell r="D315">
            <v>48.736600000000003</v>
          </cell>
          <cell r="E315">
            <v>160</v>
          </cell>
        </row>
        <row r="316">
          <cell r="B316" t="str">
            <v>SV Heslach</v>
          </cell>
          <cell r="C316">
            <v>9.1595999999999993</v>
          </cell>
          <cell r="D316">
            <v>48.764400000000002</v>
          </cell>
          <cell r="E316">
            <v>163</v>
          </cell>
        </row>
        <row r="317">
          <cell r="B317" t="str">
            <v>TSV Haubersbronn</v>
          </cell>
          <cell r="C317">
            <v>9.5450999999999997</v>
          </cell>
          <cell r="D317">
            <v>48.832000000000001</v>
          </cell>
          <cell r="E317">
            <v>2492</v>
          </cell>
        </row>
        <row r="318">
          <cell r="B318" t="str">
            <v>KSG Gerlingen</v>
          </cell>
          <cell r="C318">
            <v>9.0595999999999997</v>
          </cell>
          <cell r="D318">
            <v>48.795699999999997</v>
          </cell>
          <cell r="E318">
            <v>136</v>
          </cell>
        </row>
        <row r="319">
          <cell r="B319" t="str">
            <v>HC Schmiden/Oeffingen</v>
          </cell>
          <cell r="C319">
            <v>9.2690000000000001</v>
          </cell>
          <cell r="D319">
            <v>48.842100000000002</v>
          </cell>
          <cell r="E319">
            <v>147</v>
          </cell>
        </row>
        <row r="320">
          <cell r="B320" t="str">
            <v>TSV Rudersberg</v>
          </cell>
          <cell r="C320">
            <v>9.5343999999999998</v>
          </cell>
          <cell r="D320">
            <v>48.888599999999997</v>
          </cell>
          <cell r="E320">
            <v>151</v>
          </cell>
        </row>
        <row r="321">
          <cell r="B321" t="str">
            <v>SG Welzheim-Kaisersbach</v>
          </cell>
          <cell r="C321">
            <v>9.6387999999999998</v>
          </cell>
          <cell r="D321">
            <v>48.873600000000003</v>
          </cell>
          <cell r="E321">
            <v>178</v>
          </cell>
        </row>
        <row r="322">
          <cell r="B322" t="str">
            <v>TSV Weissach</v>
          </cell>
          <cell r="C322">
            <v>8.9313000000000002</v>
          </cell>
          <cell r="D322">
            <v>48.8506</v>
          </cell>
          <cell r="E322">
            <v>115</v>
          </cell>
        </row>
        <row r="323">
          <cell r="B323" t="str">
            <v>TV Brenz</v>
          </cell>
          <cell r="C323">
            <v>10.2858</v>
          </cell>
          <cell r="D323">
            <v>48.553400000000003</v>
          </cell>
          <cell r="E323">
            <v>264</v>
          </cell>
        </row>
        <row r="324">
          <cell r="B324" t="str">
            <v>TSV Heiningen 1892</v>
          </cell>
          <cell r="C324">
            <v>9.6536000000000008</v>
          </cell>
          <cell r="D324">
            <v>48.655900000000003</v>
          </cell>
          <cell r="E324">
            <v>254</v>
          </cell>
        </row>
        <row r="325">
          <cell r="B325" t="str">
            <v>TV Treffelhausen</v>
          </cell>
          <cell r="C325">
            <v>9.9262999999999995</v>
          </cell>
          <cell r="D325">
            <v>48.686300000000003</v>
          </cell>
          <cell r="E325">
            <v>235</v>
          </cell>
        </row>
        <row r="326">
          <cell r="B326" t="str">
            <v>Heidenheimer SB</v>
          </cell>
          <cell r="C326">
            <v>10.1372</v>
          </cell>
          <cell r="D326">
            <v>48.682200000000002</v>
          </cell>
          <cell r="E326">
            <v>251</v>
          </cell>
        </row>
        <row r="327">
          <cell r="B327" t="str">
            <v>TS Göppingen</v>
          </cell>
          <cell r="C327">
            <v>9.6478999999999999</v>
          </cell>
          <cell r="D327">
            <v>48.710599999999999</v>
          </cell>
          <cell r="E327">
            <v>247</v>
          </cell>
        </row>
        <row r="328">
          <cell r="B328" t="str">
            <v>TSV Bartenbach</v>
          </cell>
          <cell r="C328">
            <v>9.6494</v>
          </cell>
          <cell r="D328">
            <v>48.702199999999998</v>
          </cell>
          <cell r="E328">
            <v>249</v>
          </cell>
        </row>
        <row r="329">
          <cell r="B329" t="str">
            <v>1. Heubacher Handballverein</v>
          </cell>
          <cell r="C329">
            <v>9.9239999999999995</v>
          </cell>
          <cell r="D329">
            <v>48.7941</v>
          </cell>
          <cell r="E329">
            <v>256</v>
          </cell>
        </row>
        <row r="330">
          <cell r="B330" t="str">
            <v>SG Kuchen-Gingen</v>
          </cell>
          <cell r="C330">
            <v>9.7875999999999994</v>
          </cell>
          <cell r="D330">
            <v>48.652700000000003</v>
          </cell>
          <cell r="E330">
            <v>246</v>
          </cell>
        </row>
        <row r="331">
          <cell r="B331" t="str">
            <v>HSG Wangen/Börtlingen</v>
          </cell>
          <cell r="C331">
            <v>9.6034000000000006</v>
          </cell>
          <cell r="D331">
            <v>48.730200000000004</v>
          </cell>
          <cell r="E331">
            <v>271</v>
          </cell>
        </row>
        <row r="332">
          <cell r="B332" t="str">
            <v>TSB Schwäbisch Gmünd</v>
          </cell>
          <cell r="C332">
            <v>9.7876999999999992</v>
          </cell>
          <cell r="D332">
            <v>48.795999999999999</v>
          </cell>
          <cell r="E332">
            <v>263</v>
          </cell>
        </row>
        <row r="333">
          <cell r="B333" t="str">
            <v>Aalener Sportallianz</v>
          </cell>
          <cell r="C333">
            <v>10.0976</v>
          </cell>
          <cell r="D333">
            <v>48.87</v>
          </cell>
          <cell r="E333">
            <v>272</v>
          </cell>
        </row>
        <row r="334">
          <cell r="B334" t="str">
            <v>TSV Süßen</v>
          </cell>
          <cell r="C334">
            <v>9.7635000000000005</v>
          </cell>
          <cell r="D334">
            <v>48.680799999999998</v>
          </cell>
          <cell r="E334">
            <v>267</v>
          </cell>
        </row>
        <row r="335">
          <cell r="B335" t="str">
            <v>HSG Bargau/Bettringen</v>
          </cell>
          <cell r="C335">
            <v>9.8908000000000005</v>
          </cell>
          <cell r="D335">
            <v>48.787500000000001</v>
          </cell>
          <cell r="E335">
            <v>1698</v>
          </cell>
        </row>
        <row r="336">
          <cell r="B336" t="str">
            <v>TSG Giengen/Br. 1861</v>
          </cell>
          <cell r="C336">
            <v>10.2349</v>
          </cell>
          <cell r="D336">
            <v>48.625500000000002</v>
          </cell>
          <cell r="E336">
            <v>244</v>
          </cell>
        </row>
        <row r="337">
          <cell r="B337" t="str">
            <v>TSG Eislingen</v>
          </cell>
          <cell r="C337">
            <v>9.7203999999999997</v>
          </cell>
          <cell r="D337">
            <v>48.6995</v>
          </cell>
          <cell r="E337">
            <v>239</v>
          </cell>
        </row>
        <row r="338">
          <cell r="B338" t="str">
            <v>MSG DJK Göppingen/TV Holzheim</v>
          </cell>
          <cell r="C338">
            <v>9.6494</v>
          </cell>
          <cell r="D338">
            <v>48.702199999999998</v>
          </cell>
          <cell r="E338">
            <v>249</v>
          </cell>
        </row>
        <row r="339">
          <cell r="B339" t="str">
            <v>TV Schlat</v>
          </cell>
          <cell r="C339">
            <v>9.6536000000000008</v>
          </cell>
          <cell r="D339">
            <v>48.655900000000003</v>
          </cell>
          <cell r="E339">
            <v>254</v>
          </cell>
        </row>
        <row r="340">
          <cell r="B340" t="str">
            <v>TV Rechberghausen</v>
          </cell>
          <cell r="C340">
            <v>9.6034000000000006</v>
          </cell>
          <cell r="D340">
            <v>48.730200000000004</v>
          </cell>
          <cell r="E340">
            <v>271</v>
          </cell>
        </row>
        <row r="341">
          <cell r="B341" t="str">
            <v>TSV Dettingen/A.</v>
          </cell>
          <cell r="C341">
            <v>10.124700000000001</v>
          </cell>
          <cell r="D341">
            <v>48.5961</v>
          </cell>
          <cell r="E341">
            <v>237</v>
          </cell>
        </row>
        <row r="342">
          <cell r="B342" t="str">
            <v>TV Mögglingen</v>
          </cell>
          <cell r="C342">
            <v>9.9588000000000001</v>
          </cell>
          <cell r="D342">
            <v>48.817300000000003</v>
          </cell>
          <cell r="E342">
            <v>260</v>
          </cell>
        </row>
        <row r="343">
          <cell r="B343" t="str">
            <v>SG Gutach/Wolfach</v>
          </cell>
          <cell r="C343">
            <v>8.2126999999999999</v>
          </cell>
          <cell r="D343">
            <v>48.245899999999999</v>
          </cell>
          <cell r="E343">
            <v>727</v>
          </cell>
        </row>
        <row r="344">
          <cell r="B344" t="str">
            <v>TV St. Georgen/Schw.</v>
          </cell>
          <cell r="C344">
            <v>8.3246000000000002</v>
          </cell>
          <cell r="D344">
            <v>48.128900000000002</v>
          </cell>
          <cell r="E344">
            <v>730</v>
          </cell>
        </row>
        <row r="345">
          <cell r="B345" t="str">
            <v>SG Meißenheim/Nonnenweier</v>
          </cell>
          <cell r="C345">
            <v>7.7671999999999999</v>
          </cell>
          <cell r="D345">
            <v>48.414900000000003</v>
          </cell>
          <cell r="E345">
            <v>692</v>
          </cell>
        </row>
        <row r="346">
          <cell r="B346" t="str">
            <v>TuS Schutterwald</v>
          </cell>
          <cell r="C346">
            <v>7.8876999999999997</v>
          </cell>
          <cell r="D346">
            <v>48.451099999999997</v>
          </cell>
          <cell r="E346">
            <v>515</v>
          </cell>
        </row>
        <row r="347">
          <cell r="B347" t="str">
            <v>HSG Ortenau Süd</v>
          </cell>
          <cell r="C347">
            <v>7.9379999999999997</v>
          </cell>
          <cell r="D347">
            <v>48.310200000000002</v>
          </cell>
          <cell r="E347">
            <v>699</v>
          </cell>
        </row>
        <row r="348">
          <cell r="B348" t="str">
            <v>FV Unterharmersbach</v>
          </cell>
          <cell r="C348">
            <v>8.0833999999999993</v>
          </cell>
          <cell r="D348">
            <v>48.353700000000003</v>
          </cell>
          <cell r="E348">
            <v>700</v>
          </cell>
        </row>
        <row r="349">
          <cell r="B349" t="str">
            <v>SG Schenkenzell/Schiltach</v>
          </cell>
          <cell r="C349">
            <v>8.3597000000000001</v>
          </cell>
          <cell r="D349">
            <v>48.298699999999997</v>
          </cell>
          <cell r="E349">
            <v>599</v>
          </cell>
        </row>
        <row r="350">
          <cell r="B350" t="str">
            <v>TV Friesenheim</v>
          </cell>
          <cell r="C350">
            <v>7.8795999999999999</v>
          </cell>
          <cell r="D350">
            <v>48.375500000000002</v>
          </cell>
          <cell r="E350">
            <v>688</v>
          </cell>
        </row>
        <row r="351">
          <cell r="B351" t="str">
            <v>SG Oberes Kinzigtal</v>
          </cell>
          <cell r="C351">
            <v>8.3952000000000009</v>
          </cell>
          <cell r="D351">
            <v>48.344999999999999</v>
          </cell>
          <cell r="E351">
            <v>592</v>
          </cell>
        </row>
        <row r="352">
          <cell r="B352" t="str">
            <v>SG Scutro</v>
          </cell>
          <cell r="C352">
            <v>7.8536000000000001</v>
          </cell>
          <cell r="D352">
            <v>48.383699999999997</v>
          </cell>
          <cell r="E352">
            <v>800</v>
          </cell>
        </row>
        <row r="353">
          <cell r="B353" t="str">
            <v>ETSV Offenburg</v>
          </cell>
          <cell r="C353">
            <v>7.9484000000000004</v>
          </cell>
          <cell r="D353">
            <v>48.459699999999998</v>
          </cell>
          <cell r="E353">
            <v>1687</v>
          </cell>
        </row>
        <row r="354">
          <cell r="B354" t="str">
            <v>TuS Nonnenweier</v>
          </cell>
          <cell r="C354">
            <v>7.7572000000000001</v>
          </cell>
          <cell r="D354">
            <v>48.3521</v>
          </cell>
          <cell r="E354">
            <v>490</v>
          </cell>
        </row>
        <row r="355">
          <cell r="B355" t="str">
            <v>HSG Hanauerland</v>
          </cell>
          <cell r="C355">
            <v>7.8964999999999996</v>
          </cell>
          <cell r="D355">
            <v>48.538699999999999</v>
          </cell>
          <cell r="E355">
            <v>556</v>
          </cell>
        </row>
        <row r="356">
          <cell r="B356" t="str">
            <v>SG Ohlsbach/Elgersweier</v>
          </cell>
          <cell r="C356">
            <v>7.952</v>
          </cell>
          <cell r="D356">
            <v>48.439599999999999</v>
          </cell>
          <cell r="E356">
            <v>694</v>
          </cell>
        </row>
        <row r="357">
          <cell r="B357" t="str">
            <v>TuS Oppenau</v>
          </cell>
          <cell r="C357">
            <v>8.1720000000000006</v>
          </cell>
          <cell r="D357">
            <v>48.476599999999998</v>
          </cell>
          <cell r="E357">
            <v>698</v>
          </cell>
        </row>
        <row r="358">
          <cell r="B358" t="str">
            <v>SG Hornberg/Lauterbach/Triberg</v>
          </cell>
          <cell r="C358">
            <v>8.2329000000000008</v>
          </cell>
          <cell r="D358">
            <v>48.214599999999997</v>
          </cell>
          <cell r="E358">
            <v>728</v>
          </cell>
        </row>
        <row r="359">
          <cell r="B359" t="str">
            <v>SV Zunsweier</v>
          </cell>
          <cell r="C359">
            <v>7.9424000000000001</v>
          </cell>
          <cell r="D359">
            <v>48.424500000000002</v>
          </cell>
          <cell r="E359">
            <v>696</v>
          </cell>
        </row>
        <row r="360">
          <cell r="B360" t="str">
            <v>TV Pfullendorf</v>
          </cell>
          <cell r="C360">
            <v>9.2574000000000005</v>
          </cell>
          <cell r="D360">
            <v>47.919899999999998</v>
          </cell>
          <cell r="E360">
            <v>741</v>
          </cell>
        </row>
        <row r="361">
          <cell r="B361" t="str">
            <v>TV Überlingen</v>
          </cell>
          <cell r="C361">
            <v>9.1684999999999999</v>
          </cell>
          <cell r="D361">
            <v>47.767299999999999</v>
          </cell>
          <cell r="E361">
            <v>6893</v>
          </cell>
        </row>
        <row r="362">
          <cell r="B362" t="str">
            <v>TuS Steißlingen</v>
          </cell>
          <cell r="C362">
            <v>8.9200999999999997</v>
          </cell>
          <cell r="D362">
            <v>47.805900000000001</v>
          </cell>
          <cell r="E362">
            <v>744</v>
          </cell>
        </row>
        <row r="363">
          <cell r="B363" t="str">
            <v>DJK Singen</v>
          </cell>
          <cell r="C363">
            <v>8.8367000000000004</v>
          </cell>
          <cell r="D363">
            <v>47.752299999999998</v>
          </cell>
          <cell r="E363">
            <v>513</v>
          </cell>
        </row>
        <row r="364">
          <cell r="B364" t="str">
            <v>TV Meßkirch</v>
          </cell>
          <cell r="C364">
            <v>9.1156000000000006</v>
          </cell>
          <cell r="D364">
            <v>47.9985</v>
          </cell>
          <cell r="E364">
            <v>740</v>
          </cell>
        </row>
        <row r="365">
          <cell r="B365" t="str">
            <v>HSG Konstanz</v>
          </cell>
          <cell r="C365">
            <v>9.1620000000000008</v>
          </cell>
          <cell r="D365">
            <v>47.668599999999998</v>
          </cell>
          <cell r="E365">
            <v>521</v>
          </cell>
        </row>
        <row r="366">
          <cell r="B366" t="str">
            <v>HC DJK Konstanz</v>
          </cell>
          <cell r="C366">
            <v>9.1638000000000002</v>
          </cell>
          <cell r="D366">
            <v>47.687399999999997</v>
          </cell>
          <cell r="E366">
            <v>627</v>
          </cell>
        </row>
        <row r="367">
          <cell r="B367" t="str">
            <v>TV Engen</v>
          </cell>
          <cell r="C367">
            <v>8.7850999999999999</v>
          </cell>
          <cell r="D367">
            <v>47.853700000000003</v>
          </cell>
          <cell r="E367">
            <v>628</v>
          </cell>
        </row>
        <row r="368">
          <cell r="B368" t="str">
            <v>HSG Mimmenhausen/Mühlhofen</v>
          </cell>
          <cell r="C368">
            <v>9.2939000000000007</v>
          </cell>
          <cell r="D368">
            <v>47.768799999999999</v>
          </cell>
          <cell r="E368">
            <v>579</v>
          </cell>
        </row>
        <row r="369">
          <cell r="B369" t="str">
            <v>TSV Bodman</v>
          </cell>
          <cell r="C369">
            <v>9.0269999999999992</v>
          </cell>
          <cell r="D369">
            <v>47.806800000000003</v>
          </cell>
          <cell r="E369">
            <v>734</v>
          </cell>
        </row>
        <row r="370">
          <cell r="B370" t="str">
            <v>HSC Radolfzell</v>
          </cell>
          <cell r="C370">
            <v>8.9791000000000007</v>
          </cell>
          <cell r="D370">
            <v>47.745699999999999</v>
          </cell>
          <cell r="E370">
            <v>742</v>
          </cell>
        </row>
        <row r="371">
          <cell r="B371" t="str">
            <v>TSC Blumberg</v>
          </cell>
          <cell r="C371">
            <v>8.5328999999999997</v>
          </cell>
          <cell r="D371">
            <v>47.841700000000003</v>
          </cell>
          <cell r="E371">
            <v>733</v>
          </cell>
        </row>
        <row r="372">
          <cell r="B372" t="str">
            <v>HC Lauchringen</v>
          </cell>
          <cell r="C372">
            <v>8.3115000000000006</v>
          </cell>
          <cell r="D372">
            <v>47.627499999999998</v>
          </cell>
          <cell r="E372">
            <v>718</v>
          </cell>
        </row>
        <row r="373">
          <cell r="B373" t="str">
            <v>SG Rielasingen/Gottmadingen</v>
          </cell>
          <cell r="C373">
            <v>8.7858999999999998</v>
          </cell>
          <cell r="D373">
            <v>47.7361</v>
          </cell>
          <cell r="E373">
            <v>738</v>
          </cell>
        </row>
        <row r="374">
          <cell r="B374" t="str">
            <v>TSV Dettingen-Wallhausen</v>
          </cell>
          <cell r="C374">
            <v>9.1148000000000007</v>
          </cell>
          <cell r="D374">
            <v>47.735100000000003</v>
          </cell>
          <cell r="E374">
            <v>739</v>
          </cell>
        </row>
        <row r="375">
          <cell r="B375" t="str">
            <v>SV Eigeltingen</v>
          </cell>
          <cell r="C375">
            <v>8.8949999999999996</v>
          </cell>
          <cell r="D375">
            <v>47.8613</v>
          </cell>
          <cell r="E375">
            <v>736</v>
          </cell>
        </row>
        <row r="376">
          <cell r="B376" t="str">
            <v>SV Allensbach</v>
          </cell>
          <cell r="C376">
            <v>9.0703999999999994</v>
          </cell>
          <cell r="D376">
            <v>47.731400000000001</v>
          </cell>
          <cell r="E376">
            <v>585</v>
          </cell>
        </row>
        <row r="377">
          <cell r="B377" t="str">
            <v>SG Bodman/Eigeltingen</v>
          </cell>
          <cell r="C377">
            <v>9.0269999999999992</v>
          </cell>
          <cell r="D377">
            <v>47.806800000000003</v>
          </cell>
          <cell r="E377">
            <v>734</v>
          </cell>
        </row>
        <row r="378">
          <cell r="B378" t="str">
            <v>HSG Hardt</v>
          </cell>
          <cell r="C378">
            <v>8.2800999999999991</v>
          </cell>
          <cell r="D378">
            <v>48.938099999999999</v>
          </cell>
          <cell r="E378">
            <v>600</v>
          </cell>
        </row>
        <row r="379">
          <cell r="B379" t="str">
            <v>HSG Murg</v>
          </cell>
          <cell r="C379">
            <v>8.3584999999999994</v>
          </cell>
          <cell r="D379">
            <v>48.681199999999997</v>
          </cell>
          <cell r="E379">
            <v>679</v>
          </cell>
        </row>
        <row r="380">
          <cell r="B380" t="str">
            <v>SG Muggensturm/Kuppenheim</v>
          </cell>
          <cell r="C380">
            <v>8.2687000000000008</v>
          </cell>
          <cell r="D380">
            <v>48.830800000000004</v>
          </cell>
          <cell r="E380">
            <v>683</v>
          </cell>
        </row>
        <row r="381">
          <cell r="B381" t="str">
            <v>Panthers Gaggenau</v>
          </cell>
          <cell r="C381">
            <v>8.3117999999999999</v>
          </cell>
          <cell r="D381">
            <v>48.815399999999997</v>
          </cell>
          <cell r="E381">
            <v>681</v>
          </cell>
        </row>
        <row r="382">
          <cell r="B382" t="str">
            <v>SG Kappelwindeck/Steinbach</v>
          </cell>
          <cell r="C382">
            <v>8.1326999999999998</v>
          </cell>
          <cell r="D382">
            <v>48.700800000000001</v>
          </cell>
          <cell r="E382">
            <v>1643</v>
          </cell>
        </row>
        <row r="383">
          <cell r="B383" t="str">
            <v>SG Freudenstadt/Baiersbronn</v>
          </cell>
          <cell r="C383">
            <v>8.3782999999999994</v>
          </cell>
          <cell r="D383">
            <v>48.511299999999999</v>
          </cell>
          <cell r="E383">
            <v>335</v>
          </cell>
        </row>
        <row r="384">
          <cell r="B384" t="str">
            <v>TuS Memprechtshofen</v>
          </cell>
          <cell r="C384">
            <v>7.9678000000000004</v>
          </cell>
          <cell r="D384">
            <v>48.7057</v>
          </cell>
          <cell r="E384">
            <v>603</v>
          </cell>
        </row>
        <row r="385">
          <cell r="B385" t="str">
            <v>HR Rastatt/Niederbühl</v>
          </cell>
          <cell r="C385">
            <v>8.2135999999999996</v>
          </cell>
          <cell r="D385">
            <v>48.844799999999999</v>
          </cell>
          <cell r="E385">
            <v>509</v>
          </cell>
        </row>
        <row r="386">
          <cell r="B386" t="str">
            <v>ASV Ottenhöfen</v>
          </cell>
          <cell r="C386">
            <v>8.1519999999999992</v>
          </cell>
          <cell r="D386">
            <v>48.561100000000003</v>
          </cell>
          <cell r="E386">
            <v>685</v>
          </cell>
        </row>
        <row r="387">
          <cell r="B387" t="str">
            <v>SG Ottersweier/Großweier</v>
          </cell>
          <cell r="C387">
            <v>8.1128999999999998</v>
          </cell>
          <cell r="D387">
            <v>48.665199999999999</v>
          </cell>
          <cell r="E387">
            <v>500</v>
          </cell>
        </row>
        <row r="388">
          <cell r="B388" t="str">
            <v>SG Baden-Baden/Sandweier</v>
          </cell>
          <cell r="C388">
            <v>8.2070000000000007</v>
          </cell>
          <cell r="D388">
            <v>48.784999999999997</v>
          </cell>
          <cell r="E388">
            <v>675</v>
          </cell>
        </row>
        <row r="389">
          <cell r="B389" t="str">
            <v>SG Dornstetten</v>
          </cell>
          <cell r="C389">
            <v>8.5098000000000003</v>
          </cell>
          <cell r="D389">
            <v>48.470199999999998</v>
          </cell>
          <cell r="E389">
            <v>1693</v>
          </cell>
        </row>
        <row r="390">
          <cell r="B390" t="str">
            <v>HA Neckarelz</v>
          </cell>
          <cell r="C390">
            <v>9.1028000000000002</v>
          </cell>
          <cell r="D390">
            <v>49.345599999999997</v>
          </cell>
          <cell r="E390">
            <v>30</v>
          </cell>
        </row>
        <row r="391">
          <cell r="B391" t="str">
            <v>TSB Horkheim</v>
          </cell>
          <cell r="C391">
            <v>9.1715999999999998</v>
          </cell>
          <cell r="D391">
            <v>49.1143</v>
          </cell>
          <cell r="E391">
            <v>22</v>
          </cell>
        </row>
        <row r="392">
          <cell r="B392" t="str">
            <v>HSG Staufer Bad Wimpfen/Biberach</v>
          </cell>
          <cell r="C392">
            <v>9.1647999999999996</v>
          </cell>
          <cell r="D392">
            <v>49.225700000000003</v>
          </cell>
          <cell r="E392">
            <v>6</v>
          </cell>
        </row>
        <row r="393">
          <cell r="B393" t="str">
            <v>SG Degmarn-Oedheim</v>
          </cell>
          <cell r="C393">
            <v>9.2453000000000003</v>
          </cell>
          <cell r="D393">
            <v>49.241700000000002</v>
          </cell>
          <cell r="E393">
            <v>37</v>
          </cell>
        </row>
        <row r="394">
          <cell r="B394" t="str">
            <v>SV Germania Obrigheim</v>
          </cell>
          <cell r="C394">
            <v>9.0953999999999997</v>
          </cell>
          <cell r="D394">
            <v>49.355600000000003</v>
          </cell>
          <cell r="E394">
            <v>36</v>
          </cell>
        </row>
        <row r="395">
          <cell r="B395" t="str">
            <v>TSV Willsbach</v>
          </cell>
          <cell r="C395">
            <v>9.3740000000000006</v>
          </cell>
          <cell r="D395">
            <v>49.134599999999999</v>
          </cell>
          <cell r="E395">
            <v>54</v>
          </cell>
        </row>
        <row r="396">
          <cell r="B396" t="str">
            <v>FSV Bad Friedrichshall 1898</v>
          </cell>
          <cell r="C396">
            <v>9.2095000000000002</v>
          </cell>
          <cell r="D396">
            <v>49.226500000000001</v>
          </cell>
          <cell r="E396">
            <v>2</v>
          </cell>
        </row>
        <row r="397">
          <cell r="B397" t="str">
            <v>TSG Schwäbisch Hall</v>
          </cell>
          <cell r="C397">
            <v>9.7556999999999992</v>
          </cell>
          <cell r="D397">
            <v>49.113100000000003</v>
          </cell>
          <cell r="E397">
            <v>41</v>
          </cell>
        </row>
        <row r="398">
          <cell r="B398" t="str">
            <v>TSV 1866 Weinsberg</v>
          </cell>
          <cell r="C398">
            <v>9.2794000000000008</v>
          </cell>
          <cell r="D398">
            <v>49.148600000000002</v>
          </cell>
          <cell r="E398">
            <v>45</v>
          </cell>
        </row>
        <row r="399">
          <cell r="B399" t="str">
            <v>TV Bad Rappenau</v>
          </cell>
          <cell r="C399">
            <v>9.1061999999999994</v>
          </cell>
          <cell r="D399">
            <v>49.241700000000002</v>
          </cell>
          <cell r="E399">
            <v>4</v>
          </cell>
        </row>
        <row r="400">
          <cell r="B400" t="str">
            <v>ETSV Lauda</v>
          </cell>
          <cell r="C400">
            <v>9.7037999999999993</v>
          </cell>
          <cell r="D400">
            <v>49.562800000000003</v>
          </cell>
          <cell r="E400">
            <v>59</v>
          </cell>
        </row>
        <row r="401">
          <cell r="B401" t="str">
            <v>SG Gundelsheim</v>
          </cell>
          <cell r="C401">
            <v>9.1689000000000007</v>
          </cell>
          <cell r="D401">
            <v>49.284100000000002</v>
          </cell>
          <cell r="E401">
            <v>18</v>
          </cell>
        </row>
        <row r="402">
          <cell r="B402" t="str">
            <v>TB Richen</v>
          </cell>
          <cell r="C402">
            <v>8.9114000000000004</v>
          </cell>
          <cell r="D402">
            <v>49.130400000000002</v>
          </cell>
          <cell r="E402">
            <v>549</v>
          </cell>
        </row>
        <row r="403">
          <cell r="B403" t="str">
            <v>SpG Walldürn</v>
          </cell>
          <cell r="C403">
            <v>9.3595000000000006</v>
          </cell>
          <cell r="D403">
            <v>49.586500000000001</v>
          </cell>
          <cell r="E403">
            <v>57</v>
          </cell>
        </row>
        <row r="404">
          <cell r="B404" t="str">
            <v>SG Gerabronn-Langenburg</v>
          </cell>
          <cell r="C404">
            <v>10.0762</v>
          </cell>
          <cell r="D404">
            <v>49.1402</v>
          </cell>
          <cell r="E404">
            <v>13</v>
          </cell>
        </row>
        <row r="405">
          <cell r="B405" t="str">
            <v>TSV Alemannia Freiburg-Zähringen</v>
          </cell>
          <cell r="C405">
            <v>7.8593000000000002</v>
          </cell>
          <cell r="D405">
            <v>48.019199999999998</v>
          </cell>
          <cell r="E405">
            <v>613</v>
          </cell>
        </row>
        <row r="406">
          <cell r="B406" t="str">
            <v>HSV Schopfheim</v>
          </cell>
          <cell r="C406">
            <v>7.8281999999999998</v>
          </cell>
          <cell r="D406">
            <v>47.651699999999998</v>
          </cell>
          <cell r="E406">
            <v>721</v>
          </cell>
        </row>
        <row r="407">
          <cell r="B407" t="str">
            <v>HSG Dreiland</v>
          </cell>
          <cell r="C407">
            <v>7.6237000000000004</v>
          </cell>
          <cell r="D407">
            <v>47.595100000000002</v>
          </cell>
          <cell r="E407">
            <v>725</v>
          </cell>
        </row>
        <row r="408">
          <cell r="B408" t="str">
            <v>TuS Ringsheim</v>
          </cell>
          <cell r="C408">
            <v>7.7752999999999997</v>
          </cell>
          <cell r="D408">
            <v>48.2498</v>
          </cell>
          <cell r="E408">
            <v>714</v>
          </cell>
        </row>
        <row r="409">
          <cell r="B409" t="str">
            <v>SF Eintr. Freiburg</v>
          </cell>
          <cell r="C409">
            <v>7.8216999999999999</v>
          </cell>
          <cell r="D409">
            <v>48.011600000000001</v>
          </cell>
          <cell r="E409">
            <v>706</v>
          </cell>
        </row>
        <row r="410">
          <cell r="B410" t="str">
            <v>HG Müllheim/Neuenburg</v>
          </cell>
          <cell r="C410">
            <v>7.6258999999999997</v>
          </cell>
          <cell r="D410">
            <v>47.811900000000001</v>
          </cell>
          <cell r="E410">
            <v>712</v>
          </cell>
        </row>
        <row r="411">
          <cell r="B411" t="str">
            <v>HSG Freiburg</v>
          </cell>
          <cell r="C411">
            <v>7.8461999999999996</v>
          </cell>
          <cell r="D411">
            <v>47.999299999999998</v>
          </cell>
          <cell r="E411">
            <v>541</v>
          </cell>
        </row>
        <row r="412">
          <cell r="B412" t="str">
            <v>TSV March</v>
          </cell>
          <cell r="C412">
            <v>7.7820999999999998</v>
          </cell>
          <cell r="D412">
            <v>48.060499999999998</v>
          </cell>
          <cell r="E412">
            <v>711</v>
          </cell>
        </row>
        <row r="413">
          <cell r="B413" t="str">
            <v>TG Altdorf</v>
          </cell>
          <cell r="C413">
            <v>7.8125</v>
          </cell>
          <cell r="D413">
            <v>48.259500000000003</v>
          </cell>
          <cell r="E413">
            <v>705</v>
          </cell>
        </row>
        <row r="414">
          <cell r="B414" t="str">
            <v>DJK Bad Säckingen</v>
          </cell>
          <cell r="C414">
            <v>7.9444999999999997</v>
          </cell>
          <cell r="D414">
            <v>47.5578</v>
          </cell>
          <cell r="E414">
            <v>717</v>
          </cell>
        </row>
        <row r="415">
          <cell r="B415" t="str">
            <v>Freiburger TS 1844</v>
          </cell>
          <cell r="C415">
            <v>7.8863000000000003</v>
          </cell>
          <cell r="D415">
            <v>47.99</v>
          </cell>
          <cell r="E415">
            <v>6576</v>
          </cell>
        </row>
        <row r="416">
          <cell r="B416" t="str">
            <v>SG Allensbach/Dettingen-Wallhausen</v>
          </cell>
          <cell r="C416">
            <v>9.0703999999999994</v>
          </cell>
          <cell r="D416">
            <v>47.731400000000001</v>
          </cell>
          <cell r="E416">
            <v>585</v>
          </cell>
        </row>
        <row r="417">
          <cell r="B417" t="str">
            <v>HandBall Löwen Heitersheim</v>
          </cell>
          <cell r="C417">
            <v>7.6668000000000003</v>
          </cell>
          <cell r="D417">
            <v>47.873899999999999</v>
          </cell>
          <cell r="E417">
            <v>825</v>
          </cell>
        </row>
        <row r="418">
          <cell r="B418" t="str">
            <v>TB Kenzingen</v>
          </cell>
          <cell r="C418">
            <v>7.7706999999999997</v>
          </cell>
          <cell r="D418">
            <v>48.195300000000003</v>
          </cell>
          <cell r="E418">
            <v>671</v>
          </cell>
        </row>
        <row r="419">
          <cell r="B419" t="str">
            <v>SG Maulburg/Steinen</v>
          </cell>
          <cell r="C419">
            <v>7.7445000000000004</v>
          </cell>
          <cell r="D419">
            <v>47.643300000000004</v>
          </cell>
          <cell r="E419">
            <v>722</v>
          </cell>
        </row>
        <row r="420">
          <cell r="B420" t="str">
            <v>TV Todtnau</v>
          </cell>
          <cell r="C420">
            <v>7.9413999999999998</v>
          </cell>
          <cell r="D420">
            <v>47.827599999999997</v>
          </cell>
          <cell r="E420">
            <v>723</v>
          </cell>
        </row>
        <row r="421">
          <cell r="B421" t="str">
            <v>HSG Meißenheim/Nonnenweier</v>
          </cell>
          <cell r="C421">
            <v>7.7671999999999999</v>
          </cell>
          <cell r="D421">
            <v>48.414900000000003</v>
          </cell>
          <cell r="E421">
            <v>692</v>
          </cell>
        </row>
        <row r="422">
          <cell r="B422" t="str">
            <v>TV Gengenbach</v>
          </cell>
          <cell r="C422">
            <v>8.0218000000000007</v>
          </cell>
          <cell r="D422">
            <v>48.398499999999999</v>
          </cell>
          <cell r="E422">
            <v>689</v>
          </cell>
        </row>
        <row r="423">
          <cell r="B423" t="str">
            <v>SG Willstätt-Auenheim</v>
          </cell>
          <cell r="C423">
            <v>7.8964999999999996</v>
          </cell>
          <cell r="D423">
            <v>48.538699999999999</v>
          </cell>
          <cell r="E423">
            <v>556</v>
          </cell>
        </row>
        <row r="424">
          <cell r="B424" t="str">
            <v>HSG Taubertal</v>
          </cell>
          <cell r="C424">
            <v>9.7861999999999991</v>
          </cell>
          <cell r="D424">
            <v>49.4863</v>
          </cell>
          <cell r="E424">
            <v>53</v>
          </cell>
        </row>
        <row r="425">
          <cell r="B425" t="str">
            <v>HSG Odenwald-Bauland bis 21/22</v>
          </cell>
          <cell r="C425">
            <v>9.3595000000000006</v>
          </cell>
          <cell r="D425">
            <v>49.586500000000001</v>
          </cell>
          <cell r="E425">
            <v>57</v>
          </cell>
        </row>
        <row r="426">
          <cell r="B426" t="str">
            <v>TV Bötzingen</v>
          </cell>
          <cell r="C426">
            <v>7.7187000000000001</v>
          </cell>
          <cell r="D426">
            <v>48.073700000000002</v>
          </cell>
          <cell r="E426">
            <v>702</v>
          </cell>
        </row>
        <row r="427">
          <cell r="B427" t="str">
            <v>HC Emmendingen</v>
          </cell>
          <cell r="C427">
            <v>7.8457999999999997</v>
          </cell>
          <cell r="D427">
            <v>48.124000000000002</v>
          </cell>
          <cell r="E427">
            <v>704</v>
          </cell>
        </row>
        <row r="428">
          <cell r="B428" t="str">
            <v>SG ESV/TVSTG Freiburg</v>
          </cell>
          <cell r="C428">
            <v>7.8216999999999999</v>
          </cell>
          <cell r="D428">
            <v>48.011600000000001</v>
          </cell>
          <cell r="E428">
            <v>706</v>
          </cell>
        </row>
        <row r="429">
          <cell r="B429" t="str">
            <v>SG Waldkirch/Denzlingen</v>
          </cell>
          <cell r="C429">
            <v>7.9516</v>
          </cell>
          <cell r="D429">
            <v>48.090600000000002</v>
          </cell>
          <cell r="E429">
            <v>716</v>
          </cell>
        </row>
        <row r="430">
          <cell r="B430" t="str">
            <v>SG Herbolzheim/Emmendingen</v>
          </cell>
          <cell r="C430">
            <v>7.7739000000000003</v>
          </cell>
          <cell r="D430">
            <v>48.215600000000002</v>
          </cell>
          <cell r="E430">
            <v>710</v>
          </cell>
        </row>
        <row r="431">
          <cell r="B431" t="str">
            <v>Regio-Hummeln</v>
          </cell>
          <cell r="C431">
            <v>7.6585000000000001</v>
          </cell>
          <cell r="D431">
            <v>47.551600000000001</v>
          </cell>
          <cell r="E431">
            <v>486</v>
          </cell>
        </row>
        <row r="432">
          <cell r="B432" t="str">
            <v>HC Karsau</v>
          </cell>
          <cell r="C432">
            <v>7.7774999999999999</v>
          </cell>
          <cell r="D432">
            <v>47.562100000000001</v>
          </cell>
          <cell r="E432">
            <v>720</v>
          </cell>
        </row>
        <row r="433">
          <cell r="B433" t="str">
            <v>TV Neustadt</v>
          </cell>
          <cell r="C433">
            <v>8.2073</v>
          </cell>
          <cell r="D433">
            <v>47.918999999999997</v>
          </cell>
          <cell r="E433">
            <v>824</v>
          </cell>
        </row>
        <row r="434">
          <cell r="B434" t="str">
            <v>TV Gundelfingen</v>
          </cell>
          <cell r="C434">
            <v>7.8716999999999997</v>
          </cell>
          <cell r="D434">
            <v>48.040399999999998</v>
          </cell>
          <cell r="E434">
            <v>709</v>
          </cell>
        </row>
        <row r="435">
          <cell r="B435" t="str">
            <v>TV Zell</v>
          </cell>
          <cell r="C435">
            <v>7.8460000000000001</v>
          </cell>
          <cell r="D435">
            <v>47.706600000000002</v>
          </cell>
          <cell r="E435">
            <v>726</v>
          </cell>
        </row>
      </sheetData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A7BFAB-34C3-4B41-805F-DDD42960EEA4}">
  <dimension ref="A1:Q81"/>
  <sheetViews>
    <sheetView tabSelected="1" view="pageBreakPreview" topLeftCell="A23" zoomScale="115" zoomScaleNormal="100" zoomScaleSheetLayoutView="115" workbookViewId="0">
      <selection activeCell="F41" sqref="F41"/>
    </sheetView>
  </sheetViews>
  <sheetFormatPr baseColWidth="10" defaultColWidth="11.42578125" defaultRowHeight="15" x14ac:dyDescent="0.25"/>
  <cols>
    <col min="1" max="1" width="12.7109375" style="9" customWidth="1"/>
    <col min="2" max="2" width="4" style="9" bestFit="1" customWidth="1"/>
    <col min="3" max="3" width="6.42578125" style="9" bestFit="1" customWidth="1"/>
    <col min="4" max="4" width="5.42578125" style="9" bestFit="1" customWidth="1"/>
    <col min="5" max="5" width="34.85546875" style="18" bestFit="1" customWidth="1"/>
    <col min="6" max="6" width="29.28515625" style="18" bestFit="1" customWidth="1"/>
    <col min="7" max="7" width="4.140625" style="9" customWidth="1"/>
    <col min="8" max="8" width="11" style="9" bestFit="1" customWidth="1"/>
    <col min="9" max="9" width="3.42578125" style="9" bestFit="1" customWidth="1"/>
    <col min="10" max="10" width="6.42578125" style="9" bestFit="1" customWidth="1"/>
    <col min="11" max="11" width="5.42578125" style="9" bestFit="1" customWidth="1"/>
    <col min="12" max="12" width="31" style="18" bestFit="1" customWidth="1"/>
    <col min="13" max="13" width="29.28515625" style="9" bestFit="1" customWidth="1"/>
    <col min="14" max="15" width="29.5703125" style="9" hidden="1" customWidth="1"/>
    <col min="16" max="16" width="9.42578125" style="9" hidden="1" customWidth="1"/>
    <col min="17" max="17" width="10.5703125" style="9" hidden="1" customWidth="1"/>
    <col min="18" max="16384" width="11.42578125" style="9"/>
  </cols>
  <sheetData>
    <row r="1" spans="1:17" x14ac:dyDescent="0.25">
      <c r="A1" s="13" t="s">
        <v>571</v>
      </c>
      <c r="F1" s="43"/>
      <c r="L1" s="48"/>
      <c r="M1" s="26" t="s">
        <v>630</v>
      </c>
      <c r="N1" s="26"/>
    </row>
    <row r="2" spans="1:17" x14ac:dyDescent="0.25">
      <c r="A2" s="13" t="s">
        <v>629</v>
      </c>
      <c r="F2" s="43"/>
      <c r="M2" s="26"/>
      <c r="N2" s="26"/>
    </row>
    <row r="4" spans="1:17" ht="36" customHeight="1" x14ac:dyDescent="0.25">
      <c r="A4" s="51" t="s">
        <v>428</v>
      </c>
      <c r="B4" s="51"/>
      <c r="C4" s="51"/>
      <c r="D4" s="51"/>
      <c r="E4" s="51"/>
      <c r="F4" s="51"/>
    </row>
    <row r="6" spans="1:17" s="30" customFormat="1" x14ac:dyDescent="0.25">
      <c r="A6" s="28" t="s">
        <v>436</v>
      </c>
      <c r="B6" s="28"/>
      <c r="C6" s="28" t="s">
        <v>634</v>
      </c>
      <c r="D6" s="28" t="s">
        <v>633</v>
      </c>
      <c r="E6" s="29" t="s">
        <v>631</v>
      </c>
      <c r="F6" s="29" t="s">
        <v>632</v>
      </c>
      <c r="H6" s="28" t="s">
        <v>436</v>
      </c>
      <c r="I6" s="28"/>
      <c r="J6" s="28" t="s">
        <v>634</v>
      </c>
      <c r="K6" s="28" t="s">
        <v>633</v>
      </c>
      <c r="L6" s="29" t="s">
        <v>631</v>
      </c>
      <c r="M6" s="29" t="s">
        <v>632</v>
      </c>
      <c r="N6" s="28"/>
    </row>
    <row r="7" spans="1:17" x14ac:dyDescent="0.25">
      <c r="A7" s="19" t="s">
        <v>416</v>
      </c>
      <c r="B7" s="19">
        <v>1</v>
      </c>
      <c r="C7" s="19" t="s">
        <v>283</v>
      </c>
      <c r="D7" s="19" t="s">
        <v>287</v>
      </c>
      <c r="E7" s="20" t="str">
        <f>VLOOKUP($C7&amp;$D7,'Rangliste M-SW-RS'!$A$3:$B$45,2,FALSE)</f>
        <v>TV St. Georgen/Schw.</v>
      </c>
      <c r="F7" s="20" t="s">
        <v>388</v>
      </c>
      <c r="H7" s="19" t="s">
        <v>419</v>
      </c>
      <c r="I7" s="19">
        <v>1</v>
      </c>
      <c r="J7" s="19" t="s">
        <v>389</v>
      </c>
      <c r="K7" s="19" t="s">
        <v>287</v>
      </c>
      <c r="L7" s="20" t="str">
        <f>VLOOKUP($J7&amp;$K7,'Rangliste F-SW-RS'!$A$3:$B$45,2,FALSE)</f>
        <v>SG Dornstetten 2</v>
      </c>
      <c r="M7" s="19"/>
      <c r="N7" s="19" t="str">
        <f>E7</f>
        <v>TV St. Georgen/Schw.</v>
      </c>
      <c r="O7" s="9" t="str">
        <f>VLOOKUP($N7,Koordinaten!$A:$C,1,TRUE)</f>
        <v>TV St. Georgen/Schw.</v>
      </c>
      <c r="P7" s="9" t="str">
        <f>VLOOKUP($N7,Koordinaten!$A:$C,2,TRUE)</f>
        <v>8.324600</v>
      </c>
      <c r="Q7" s="9" t="str">
        <f>VLOOKUP($N7,Koordinaten!$A:$C,3,TRUE)</f>
        <v>48.128900</v>
      </c>
    </row>
    <row r="8" spans="1:17" x14ac:dyDescent="0.25">
      <c r="A8" s="19" t="s">
        <v>416</v>
      </c>
      <c r="B8" s="19">
        <v>2</v>
      </c>
      <c r="C8" s="19" t="s">
        <v>284</v>
      </c>
      <c r="D8" s="19">
        <v>1</v>
      </c>
      <c r="E8" s="47" t="str">
        <f t="shared" ref="E8:E31" ca="1" si="0">VLOOKUP($C8&amp;$D8,INDIRECT(CONCATENATE("'Rangliste M-",$C8,"'","!","$A$3:$B$45")),2,FALSE)</f>
        <v>SG H2Ku Herrenberg 3</v>
      </c>
      <c r="F8" s="20" t="str">
        <f ca="1">_xlfn.IFNA(VLOOKUP($C8&amp;$D8,INDIRECT(CONCATENATE("'Rangliste M-",$C8,"'","!","$A$3:$D$45")),4,FALSE),"")</f>
        <v xml:space="preserve"> </v>
      </c>
      <c r="H8" s="19" t="s">
        <v>419</v>
      </c>
      <c r="I8" s="19">
        <v>2</v>
      </c>
      <c r="J8" s="19" t="s">
        <v>283</v>
      </c>
      <c r="K8" s="19" t="s">
        <v>287</v>
      </c>
      <c r="L8" s="20" t="str">
        <f>_xlfn.IFNA(VLOOKUP($J8&amp;$K8,'Rangliste F-SW-RS'!$A$3:$B$45,2,FALSE),"-")</f>
        <v>-</v>
      </c>
      <c r="M8" s="19"/>
      <c r="N8" s="19" t="str">
        <f t="shared" ref="N8:N30" ca="1" si="1">E8</f>
        <v>SG H2Ku Herrenberg 3</v>
      </c>
      <c r="O8" s="9" t="str">
        <f ca="1">VLOOKUP($N8,Koordinaten!$A:$C,1,TRUE)</f>
        <v>SG H2Ku Herrenberg</v>
      </c>
      <c r="P8" s="9" t="str">
        <f ca="1">VLOOKUP($N8,Koordinaten!$A:$C,2,TRUE)</f>
        <v>8.855400</v>
      </c>
      <c r="Q8" s="9" t="str">
        <f ca="1">VLOOKUP($N8,Koordinaten!$A:$C,3,TRUE)</f>
        <v>48.592100</v>
      </c>
    </row>
    <row r="9" spans="1:17" x14ac:dyDescent="0.25">
      <c r="A9" s="19" t="s">
        <v>416</v>
      </c>
      <c r="B9" s="19">
        <v>3</v>
      </c>
      <c r="C9" s="19" t="s">
        <v>285</v>
      </c>
      <c r="D9" s="19">
        <v>1</v>
      </c>
      <c r="E9" s="47" t="str">
        <f t="shared" ca="1" si="0"/>
        <v>HSC Radolfzell</v>
      </c>
      <c r="F9" s="20" t="str">
        <f t="shared" ref="F9:F11" ca="1" si="2">VLOOKUP($C9&amp;$D9,INDIRECT(CONCATENATE("'Rangliste M-",$C9,"'","!","$A$3:$D$45")),4,FALSE)</f>
        <v>Teilnahme Entscheidungsspiel</v>
      </c>
      <c r="H9" s="19" t="s">
        <v>419</v>
      </c>
      <c r="I9" s="19">
        <v>3</v>
      </c>
      <c r="J9" s="19" t="s">
        <v>284</v>
      </c>
      <c r="K9" s="19">
        <v>1</v>
      </c>
      <c r="L9" s="47" t="str">
        <f ca="1">VLOOKUP($J9&amp;$K9,INDIRECT(CONCATENATE("'Rangliste F-",$J9,"'","!","$A$3:$B$45")),2,FALSE)</f>
        <v>SG AmmerGäu</v>
      </c>
      <c r="M9" s="47" t="str">
        <f t="shared" ref="M9:M18" ca="1" si="3">VLOOKUP($J9&amp;$K9,INDIRECT(CONCATENATE("'Rangliste F-",$J9,"'","!","$A$3:$D$45")),4,FALSE)</f>
        <v>Teilnahme Entscheidungsspiel</v>
      </c>
      <c r="N9" s="19" t="str">
        <f t="shared" ca="1" si="1"/>
        <v>HSC Radolfzell</v>
      </c>
      <c r="O9" s="9" t="str">
        <f ca="1">VLOOKUP($N9,Koordinaten!$A:$C,1,TRUE)</f>
        <v>HSC Radolfzell</v>
      </c>
      <c r="P9" s="9" t="str">
        <f ca="1">VLOOKUP($N9,Koordinaten!$A:$C,2,TRUE)</f>
        <v>8.979100</v>
      </c>
      <c r="Q9" s="9" t="str">
        <f ca="1">VLOOKUP($N9,Koordinaten!$A:$C,3,TRUE)</f>
        <v>47.745700</v>
      </c>
    </row>
    <row r="10" spans="1:17" x14ac:dyDescent="0.25">
      <c r="A10" s="19" t="s">
        <v>416</v>
      </c>
      <c r="B10" s="19">
        <v>4</v>
      </c>
      <c r="C10" s="19" t="s">
        <v>286</v>
      </c>
      <c r="D10" s="19">
        <v>1</v>
      </c>
      <c r="E10" s="47" t="str">
        <f t="shared" ca="1" si="0"/>
        <v>HSG Hossingen-Meßstetten</v>
      </c>
      <c r="F10" s="20" t="str">
        <f t="shared" ca="1" si="2"/>
        <v>Teilnahme Entscheidungsspiele</v>
      </c>
      <c r="H10" s="19" t="s">
        <v>419</v>
      </c>
      <c r="I10" s="19">
        <v>4</v>
      </c>
      <c r="J10" s="19" t="s">
        <v>285</v>
      </c>
      <c r="K10" s="19">
        <v>1</v>
      </c>
      <c r="L10" s="47" t="str">
        <f ca="1">VLOOKUP($J10&amp;$K10,INDIRECT(CONCATENATE("'Rangliste F-",$J10,"'","!","$A$3:$B$45")),2,FALSE)</f>
        <v>TuS Steißlingen 3</v>
      </c>
      <c r="M10" s="47" t="str">
        <f t="shared" ca="1" si="3"/>
        <v>Teilnahme Entscheidungsspiel</v>
      </c>
      <c r="N10" s="19" t="str">
        <f t="shared" ca="1" si="1"/>
        <v>HSG Hossingen-Meßstetten</v>
      </c>
      <c r="O10" s="9" t="str">
        <f ca="1">VLOOKUP($N10,Koordinaten!$A:$C,1,TRUE)</f>
        <v>HSG Hossingen-Meßstetten</v>
      </c>
      <c r="P10" s="9" t="str">
        <f ca="1">VLOOKUP($N10,Koordinaten!$A:$C,2,TRUE)</f>
        <v>8.971800</v>
      </c>
      <c r="Q10" s="9" t="str">
        <f ca="1">VLOOKUP($N10,Koordinaten!$A:$C,3,TRUE)</f>
        <v>48.185800</v>
      </c>
    </row>
    <row r="11" spans="1:17" x14ac:dyDescent="0.25">
      <c r="A11" s="19" t="s">
        <v>416</v>
      </c>
      <c r="B11" s="19">
        <v>5</v>
      </c>
      <c r="C11" s="19" t="s">
        <v>284</v>
      </c>
      <c r="D11" s="19">
        <v>2</v>
      </c>
      <c r="E11" s="47" t="str">
        <f t="shared" ca="1" si="0"/>
        <v>SG AmmerGäu</v>
      </c>
      <c r="F11" s="20" t="str">
        <f t="shared" ca="1" si="2"/>
        <v xml:space="preserve"> </v>
      </c>
      <c r="H11" s="19" t="s">
        <v>419</v>
      </c>
      <c r="I11" s="19">
        <v>5</v>
      </c>
      <c r="J11" s="19" t="s">
        <v>286</v>
      </c>
      <c r="K11" s="19">
        <v>1</v>
      </c>
      <c r="L11" s="47" t="str">
        <f ca="1">VLOOKUP($J11&amp;$K11,INDIRECT(CONCATENATE("'Rangliste F-",$J11,"'","!","$A$3:$B$45")),2,FALSE)</f>
        <v>HSG Neckartal</v>
      </c>
      <c r="M11" s="47" t="str">
        <f t="shared" ca="1" si="3"/>
        <v>Teilnahme Entscheidungsspiel</v>
      </c>
      <c r="N11" s="19" t="str">
        <f t="shared" ca="1" si="1"/>
        <v>SG AmmerGäu</v>
      </c>
      <c r="O11" s="9" t="str">
        <f ca="1">VLOOKUP($N11,Koordinaten!$A:$C,1,TRUE)</f>
        <v>SG AmmerGäu</v>
      </c>
      <c r="P11" s="9" t="str">
        <f ca="1">VLOOKUP($N11,Koordinaten!$A:$C,2,TRUE)</f>
        <v>8.834118</v>
      </c>
      <c r="Q11" s="9" t="str">
        <f ca="1">VLOOKUP($N11,Koordinaten!$A:$C,3,TRUE)</f>
        <v>48.523786</v>
      </c>
    </row>
    <row r="12" spans="1:17" x14ac:dyDescent="0.25">
      <c r="A12" s="19" t="s">
        <v>416</v>
      </c>
      <c r="B12" s="19">
        <v>6</v>
      </c>
      <c r="C12" s="19" t="s">
        <v>285</v>
      </c>
      <c r="D12" s="19">
        <v>2</v>
      </c>
      <c r="E12" s="47" t="str">
        <f t="shared" ca="1" si="0"/>
        <v xml:space="preserve">SG Allensbach/Dettingen-Wallhausen </v>
      </c>
      <c r="F12" s="20" t="str">
        <f ca="1">VLOOKUP($C12&amp;$D12,INDIRECT(CONCATENATE("'Rangliste M-",$C12,"'","!","$A$3:$D$45")),4,FALSE)</f>
        <v>Absteiger LL/T. Entscheidspiel</v>
      </c>
      <c r="H12" s="19" t="s">
        <v>419</v>
      </c>
      <c r="I12" s="19">
        <v>6</v>
      </c>
      <c r="J12" s="19" t="s">
        <v>284</v>
      </c>
      <c r="K12" s="19">
        <v>2</v>
      </c>
      <c r="L12" s="20" t="str">
        <f ca="1">VLOOKUP($J12&amp;$K12,INDIRECT(CONCATENATE("'Rangliste F-",$J12,"'","!","$A$3:$B$45")),2,FALSE)</f>
        <v>SG H2Ku Herrenberg 2</v>
      </c>
      <c r="M12" s="47" t="str">
        <f t="shared" ca="1" si="3"/>
        <v xml:space="preserve"> </v>
      </c>
      <c r="N12" s="19" t="str">
        <f t="shared" ca="1" si="1"/>
        <v xml:space="preserve">SG Allensbach/Dettingen-Wallhausen </v>
      </c>
      <c r="O12" s="9" t="str">
        <f ca="1">VLOOKUP($N12,Koordinaten!$A:$C,1,TRUE)</f>
        <v>SG Allensbach/Dettingen-Wallhausen</v>
      </c>
      <c r="P12" s="9" t="str">
        <f ca="1">VLOOKUP($N12,Koordinaten!$A:$C,2,TRUE)</f>
        <v>9.070400</v>
      </c>
      <c r="Q12" s="9" t="str">
        <f ca="1">VLOOKUP($N12,Koordinaten!$A:$C,3,TRUE)</f>
        <v>47.731400</v>
      </c>
    </row>
    <row r="13" spans="1:17" x14ac:dyDescent="0.25">
      <c r="A13" s="19" t="s">
        <v>416</v>
      </c>
      <c r="B13" s="19">
        <v>7</v>
      </c>
      <c r="C13" s="19" t="s">
        <v>286</v>
      </c>
      <c r="D13" s="19">
        <v>2</v>
      </c>
      <c r="E13" s="47" t="str">
        <f t="shared" ca="1" si="0"/>
        <v>VfH 87 Schwenningen</v>
      </c>
      <c r="F13" s="20" t="str">
        <f t="shared" ref="F13:F30" ca="1" si="4">VLOOKUP($C13&amp;$D13,INDIRECT(CONCATENATE("'Rangliste M-",$C13,"'","!","$A$3:$D$45")),4,FALSE)</f>
        <v>Teilnahme Entscheidungsspiele</v>
      </c>
      <c r="H13" s="19" t="s">
        <v>419</v>
      </c>
      <c r="I13" s="19">
        <v>7</v>
      </c>
      <c r="J13" s="19" t="s">
        <v>285</v>
      </c>
      <c r="K13" s="19">
        <v>2</v>
      </c>
      <c r="L13" s="20" t="str">
        <f t="shared" ref="L13:L26" ca="1" si="5">VLOOKUP($J13&amp;$K13,INDIRECT(CONCATENATE("'Rangliste F-",$J13,"'","!","$A$3:$B$45")),2,FALSE)</f>
        <v>HSG Oberer Hegau</v>
      </c>
      <c r="M13" s="47" t="str">
        <f t="shared" ca="1" si="3"/>
        <v>Absteiger LL/T. Entscheidspiel</v>
      </c>
      <c r="N13" s="19" t="str">
        <f t="shared" ca="1" si="1"/>
        <v>VfH 87 Schwenningen</v>
      </c>
      <c r="O13" s="9" t="str">
        <f ca="1">VLOOKUP($N13,Koordinaten!$A:$C,1,TRUE)</f>
        <v>VfH 87 Schwenningen</v>
      </c>
      <c r="P13" s="9" t="str">
        <f ca="1">VLOOKUP($N13,Koordinaten!$A:$C,2,TRUE)</f>
        <v>8.546200</v>
      </c>
      <c r="Q13" s="9" t="str">
        <f ca="1">VLOOKUP($N13,Koordinaten!$A:$C,3,TRUE)</f>
        <v>48.067500</v>
      </c>
    </row>
    <row r="14" spans="1:17" x14ac:dyDescent="0.25">
      <c r="A14" s="19" t="s">
        <v>416</v>
      </c>
      <c r="B14" s="19">
        <v>8</v>
      </c>
      <c r="C14" s="19" t="s">
        <v>284</v>
      </c>
      <c r="D14" s="19">
        <v>3</v>
      </c>
      <c r="E14" s="47" t="str">
        <f t="shared" ca="1" si="0"/>
        <v>TSV Altensteig 2</v>
      </c>
      <c r="F14" s="20" t="str">
        <f t="shared" ca="1" si="4"/>
        <v xml:space="preserve"> </v>
      </c>
      <c r="H14" s="19" t="s">
        <v>419</v>
      </c>
      <c r="I14" s="19">
        <v>8</v>
      </c>
      <c r="J14" s="19" t="s">
        <v>286</v>
      </c>
      <c r="K14" s="19">
        <v>2</v>
      </c>
      <c r="L14" s="20" t="str">
        <f t="shared" ca="1" si="5"/>
        <v>HSG Fridingen/Mühlheim 2</v>
      </c>
      <c r="M14" s="47" t="str">
        <f t="shared" ca="1" si="3"/>
        <v>Absteiger Landesliga HVW</v>
      </c>
      <c r="N14" s="19" t="str">
        <f t="shared" ca="1" si="1"/>
        <v>TSV Altensteig 2</v>
      </c>
      <c r="O14" s="9" t="str">
        <f ca="1">VLOOKUP($N14,Koordinaten!$A:$C,1,TRUE)</f>
        <v>TSV Altensteig</v>
      </c>
      <c r="P14" s="9" t="str">
        <f ca="1">VLOOKUP($N14,Koordinaten!$A:$C,2,TRUE)</f>
        <v>8.601300</v>
      </c>
      <c r="Q14" s="9" t="str">
        <f ca="1">VLOOKUP($N14,Koordinaten!$A:$C,3,TRUE)</f>
        <v>48.593900</v>
      </c>
    </row>
    <row r="15" spans="1:17" x14ac:dyDescent="0.25">
      <c r="A15" s="19" t="s">
        <v>416</v>
      </c>
      <c r="B15" s="19">
        <v>9</v>
      </c>
      <c r="C15" s="19" t="s">
        <v>285</v>
      </c>
      <c r="D15" s="19">
        <v>3</v>
      </c>
      <c r="E15" s="20" t="str">
        <f t="shared" ca="1" si="0"/>
        <v>DJK Singen</v>
      </c>
      <c r="F15" s="20" t="str">
        <f t="shared" ca="1" si="4"/>
        <v>Absteiger Landesliga SHV</v>
      </c>
      <c r="H15" s="19" t="s">
        <v>419</v>
      </c>
      <c r="I15" s="19">
        <v>9</v>
      </c>
      <c r="J15" s="19" t="s">
        <v>284</v>
      </c>
      <c r="K15" s="19">
        <v>3</v>
      </c>
      <c r="L15" s="20" t="str">
        <f t="shared" ca="1" si="5"/>
        <v>TSV Altensteig</v>
      </c>
      <c r="M15" s="47" t="str">
        <f t="shared" ca="1" si="3"/>
        <v xml:space="preserve"> </v>
      </c>
      <c r="N15" s="19" t="str">
        <f t="shared" ca="1" si="1"/>
        <v>DJK Singen</v>
      </c>
      <c r="O15" s="9" t="str">
        <f ca="1">VLOOKUP($N15,Koordinaten!$A:$C,1,TRUE)</f>
        <v>DJK Singen</v>
      </c>
      <c r="P15" s="9" t="str">
        <f ca="1">VLOOKUP($N15,Koordinaten!$A:$C,2,TRUE)</f>
        <v>8.836700</v>
      </c>
      <c r="Q15" s="9" t="str">
        <f ca="1">VLOOKUP($N15,Koordinaten!$A:$C,3,TRUE)</f>
        <v>47.752300</v>
      </c>
    </row>
    <row r="16" spans="1:17" x14ac:dyDescent="0.25">
      <c r="A16" s="19" t="s">
        <v>416</v>
      </c>
      <c r="B16" s="19">
        <v>10</v>
      </c>
      <c r="C16" s="19" t="s">
        <v>286</v>
      </c>
      <c r="D16" s="19">
        <v>3</v>
      </c>
      <c r="E16" s="20" t="str">
        <f t="shared" ca="1" si="0"/>
        <v>HSG Albstadt 2</v>
      </c>
      <c r="F16" s="20" t="str">
        <f t="shared" ca="1" si="4"/>
        <v xml:space="preserve"> </v>
      </c>
      <c r="H16" s="19" t="s">
        <v>419</v>
      </c>
      <c r="I16" s="19">
        <v>10</v>
      </c>
      <c r="J16" s="19" t="s">
        <v>285</v>
      </c>
      <c r="K16" s="19">
        <v>3</v>
      </c>
      <c r="L16" s="20" t="str">
        <f t="shared" ca="1" si="5"/>
        <v>HSC Radolfzell</v>
      </c>
      <c r="M16" s="47" t="str">
        <f t="shared" ca="1" si="3"/>
        <v>Absteiger Landesliga SHV</v>
      </c>
      <c r="N16" s="19" t="str">
        <f t="shared" ca="1" si="1"/>
        <v>HSG Albstadt 2</v>
      </c>
      <c r="O16" s="9" t="str">
        <f ca="1">VLOOKUP($N16,Koordinaten!$A:$C,1,TRUE)</f>
        <v>HSG Albstadt</v>
      </c>
      <c r="P16" s="9" t="str">
        <f ca="1">VLOOKUP($N16,Koordinaten!$A:$C,2,TRUE)</f>
        <v>9.028600</v>
      </c>
      <c r="Q16" s="9" t="str">
        <f ca="1">VLOOKUP($N16,Koordinaten!$A:$C,3,TRUE)</f>
        <v>48.223000</v>
      </c>
    </row>
    <row r="17" spans="1:17" x14ac:dyDescent="0.25">
      <c r="A17" s="19" t="s">
        <v>416</v>
      </c>
      <c r="B17" s="19">
        <v>11</v>
      </c>
      <c r="C17" s="19" t="s">
        <v>284</v>
      </c>
      <c r="D17" s="19">
        <v>4</v>
      </c>
      <c r="E17" s="20" t="str">
        <f t="shared" ca="1" si="0"/>
        <v>Spvgg Mössingen 2</v>
      </c>
      <c r="F17" s="20" t="str">
        <f t="shared" ca="1" si="4"/>
        <v xml:space="preserve"> </v>
      </c>
      <c r="H17" s="19" t="s">
        <v>419</v>
      </c>
      <c r="I17" s="19">
        <v>11</v>
      </c>
      <c r="J17" s="19" t="s">
        <v>286</v>
      </c>
      <c r="K17" s="19">
        <v>3</v>
      </c>
      <c r="L17" s="20" t="str">
        <f t="shared" ca="1" si="5"/>
        <v>HWB Handball Winterlingen-Bitz</v>
      </c>
      <c r="M17" s="47" t="str">
        <f t="shared" ca="1" si="3"/>
        <v>Absteiger Landesliga HVW</v>
      </c>
      <c r="N17" s="19" t="str">
        <f t="shared" ca="1" si="1"/>
        <v>Spvgg Mössingen 2</v>
      </c>
      <c r="O17" s="9" t="str">
        <f ca="1">VLOOKUP($N17,Koordinaten!$A:$C,1,TRUE)</f>
        <v>Spvgg Mössingen</v>
      </c>
      <c r="P17" s="9" t="str">
        <f ca="1">VLOOKUP($N17,Koordinaten!$A:$C,2,TRUE)</f>
        <v>9.050900</v>
      </c>
      <c r="Q17" s="9" t="str">
        <f ca="1">VLOOKUP($N17,Koordinaten!$A:$C,3,TRUE)</f>
        <v>48.400400</v>
      </c>
    </row>
    <row r="18" spans="1:17" x14ac:dyDescent="0.25">
      <c r="A18" s="19" t="s">
        <v>416</v>
      </c>
      <c r="B18" s="19">
        <v>12</v>
      </c>
      <c r="C18" s="19" t="s">
        <v>285</v>
      </c>
      <c r="D18" s="19">
        <v>4</v>
      </c>
      <c r="E18" s="20" t="str">
        <f t="shared" ca="1" si="0"/>
        <v>HSG Konstanz 3</v>
      </c>
      <c r="F18" s="20" t="str">
        <f t="shared" ca="1" si="4"/>
        <v xml:space="preserve"> </v>
      </c>
      <c r="H18" s="19" t="s">
        <v>419</v>
      </c>
      <c r="I18" s="19">
        <v>12</v>
      </c>
      <c r="J18" s="19" t="s">
        <v>284</v>
      </c>
      <c r="K18" s="19">
        <v>4</v>
      </c>
      <c r="L18" s="20" t="str">
        <f t="shared" ca="1" si="5"/>
        <v>SG Tübingen 2</v>
      </c>
      <c r="M18" s="47" t="str">
        <f t="shared" ca="1" si="3"/>
        <v xml:space="preserve"> </v>
      </c>
      <c r="N18" s="19" t="str">
        <f t="shared" ca="1" si="1"/>
        <v>HSG Konstanz 3</v>
      </c>
      <c r="O18" s="9" t="str">
        <f ca="1">VLOOKUP($N18,Koordinaten!$A:$C,1,TRUE)</f>
        <v>HSG Konstanz</v>
      </c>
      <c r="P18" s="9" t="str">
        <f ca="1">VLOOKUP($N18,Koordinaten!$A:$C,2,TRUE)</f>
        <v>9.162000</v>
      </c>
      <c r="Q18" s="9" t="str">
        <f ca="1">VLOOKUP($N18,Koordinaten!$A:$C,3,TRUE)</f>
        <v>47.668600</v>
      </c>
    </row>
    <row r="19" spans="1:17" x14ac:dyDescent="0.25">
      <c r="A19" s="19" t="s">
        <v>416</v>
      </c>
      <c r="B19" s="19">
        <v>13</v>
      </c>
      <c r="C19" s="19" t="s">
        <v>286</v>
      </c>
      <c r="D19" s="19">
        <v>4</v>
      </c>
      <c r="E19" s="20" t="str">
        <f t="shared" ca="1" si="0"/>
        <v>HSG Rietheim-Weilheim</v>
      </c>
      <c r="F19" s="20" t="str">
        <f t="shared" ca="1" si="4"/>
        <v xml:space="preserve"> </v>
      </c>
      <c r="H19" s="19" t="s">
        <v>419</v>
      </c>
      <c r="I19" s="19">
        <v>13</v>
      </c>
      <c r="J19" s="19" t="s">
        <v>285</v>
      </c>
      <c r="K19" s="19">
        <v>4</v>
      </c>
      <c r="L19" s="20" t="str">
        <f t="shared" ca="1" si="5"/>
        <v>TV Engen</v>
      </c>
      <c r="M19" s="47"/>
      <c r="N19" s="19" t="str">
        <f t="shared" ca="1" si="1"/>
        <v>HSG Rietheim-Weilheim</v>
      </c>
      <c r="O19" s="9" t="str">
        <f ca="1">VLOOKUP($N19,Koordinaten!$A:$C,1,TRUE)</f>
        <v>HSG Rietheim-Weilheim</v>
      </c>
      <c r="P19" s="9" t="str">
        <f ca="1">VLOOKUP($N19,Koordinaten!$A:$C,2,TRUE)</f>
        <v>8.776300</v>
      </c>
      <c r="Q19" s="9" t="str">
        <f ca="1">VLOOKUP($N19,Koordinaten!$A:$C,3,TRUE)</f>
        <v>48.030800</v>
      </c>
    </row>
    <row r="20" spans="1:17" x14ac:dyDescent="0.25">
      <c r="A20" s="19" t="s">
        <v>416</v>
      </c>
      <c r="B20" s="19">
        <v>14</v>
      </c>
      <c r="C20" s="19" t="s">
        <v>284</v>
      </c>
      <c r="D20" s="19">
        <v>5</v>
      </c>
      <c r="E20" s="20" t="str">
        <f t="shared" ca="1" si="0"/>
        <v>VfL Nagold</v>
      </c>
      <c r="F20" s="20" t="str">
        <f t="shared" ca="1" si="4"/>
        <v xml:space="preserve"> </v>
      </c>
      <c r="H20" s="19" t="s">
        <v>419</v>
      </c>
      <c r="I20" s="19">
        <v>14</v>
      </c>
      <c r="J20" s="19" t="s">
        <v>286</v>
      </c>
      <c r="K20" s="19">
        <v>4</v>
      </c>
      <c r="L20" s="20" t="str">
        <f t="shared" ca="1" si="5"/>
        <v>TV Onstmettingen</v>
      </c>
      <c r="M20" s="25" t="str">
        <f ca="1">VLOOKUP($J20&amp;$K20,INDIRECT(CONCATENATE("'Rangliste F-",$J20,"'","!","$A$3:$D$45")),4,FALSE)</f>
        <v xml:space="preserve"> </v>
      </c>
      <c r="N20" s="19" t="str">
        <f t="shared" ca="1" si="1"/>
        <v>VfL Nagold</v>
      </c>
      <c r="O20" s="9" t="str">
        <f ca="1">VLOOKUP($N20,Koordinaten!$A:$C,1,TRUE)</f>
        <v>VfL Nagold</v>
      </c>
      <c r="P20" s="9" t="str">
        <f ca="1">VLOOKUP($N20,Koordinaten!$A:$C,2,TRUE)</f>
        <v>8.713200</v>
      </c>
      <c r="Q20" s="9" t="str">
        <f ca="1">VLOOKUP($N20,Koordinaten!$A:$C,3,TRUE)</f>
        <v>48.548800</v>
      </c>
    </row>
    <row r="21" spans="1:17" x14ac:dyDescent="0.25">
      <c r="A21" s="19" t="s">
        <v>416</v>
      </c>
      <c r="B21" s="19">
        <v>15</v>
      </c>
      <c r="C21" s="19" t="s">
        <v>285</v>
      </c>
      <c r="D21" s="19">
        <v>5</v>
      </c>
      <c r="E21" s="20" t="str">
        <f t="shared" ca="1" si="0"/>
        <v>TV Überlingen</v>
      </c>
      <c r="F21" s="20" t="str">
        <f t="shared" ca="1" si="4"/>
        <v xml:space="preserve"> </v>
      </c>
      <c r="H21" s="19" t="s">
        <v>419</v>
      </c>
      <c r="I21" s="19">
        <v>15</v>
      </c>
      <c r="J21" s="19" t="s">
        <v>286</v>
      </c>
      <c r="K21" s="19">
        <v>5</v>
      </c>
      <c r="L21" s="20" t="str">
        <f t="shared" ca="1" si="5"/>
        <v>HSG Rietheim-Weilheim</v>
      </c>
      <c r="M21" s="25" t="str">
        <f ca="1">VLOOKUP($J21&amp;$K21,INDIRECT(CONCATENATE("'Rangliste F-",$J21,"'","!","$A$3:$D$45")),4,FALSE)</f>
        <v xml:space="preserve"> </v>
      </c>
      <c r="N21" s="19" t="str">
        <f t="shared" ca="1" si="1"/>
        <v>TV Überlingen</v>
      </c>
      <c r="O21" s="9" t="str">
        <f ca="1">VLOOKUP($N21,Koordinaten!$A:$C,1,TRUE)</f>
        <v>TV Überlingen</v>
      </c>
      <c r="P21" s="9" t="str">
        <f ca="1">VLOOKUP($N21,Koordinaten!$A:$C,2,TRUE)</f>
        <v>9.168500</v>
      </c>
      <c r="Q21" s="9" t="str">
        <f ca="1">VLOOKUP($N21,Koordinaten!$A:$C,3,TRUE)</f>
        <v>47.767300</v>
      </c>
    </row>
    <row r="22" spans="1:17" x14ac:dyDescent="0.25">
      <c r="A22" s="19" t="s">
        <v>416</v>
      </c>
      <c r="B22" s="19">
        <v>16</v>
      </c>
      <c r="C22" s="19" t="s">
        <v>286</v>
      </c>
      <c r="D22" s="19">
        <v>5</v>
      </c>
      <c r="E22" s="20" t="str">
        <f t="shared" ca="1" si="0"/>
        <v>HWB Handball Winterlingen-Bitz</v>
      </c>
      <c r="F22" s="20" t="str">
        <f t="shared" ca="1" si="4"/>
        <v xml:space="preserve"> </v>
      </c>
      <c r="H22" s="19" t="s">
        <v>419</v>
      </c>
      <c r="I22" s="19">
        <v>16</v>
      </c>
      <c r="J22" s="19" t="s">
        <v>285</v>
      </c>
      <c r="K22" s="19">
        <v>5</v>
      </c>
      <c r="L22" s="20" t="str">
        <f t="shared" ca="1" si="5"/>
        <v>TV Meßkirch</v>
      </c>
      <c r="M22" s="25" t="str">
        <f ca="1">VLOOKUP($J22&amp;$K22,INDIRECT(CONCATENATE("'Rangliste F-",$J22,"'","!","$A$3:$D$45")),4,FALSE)</f>
        <v xml:space="preserve"> </v>
      </c>
      <c r="N22" s="19" t="str">
        <f t="shared" ca="1" si="1"/>
        <v>HWB Handball Winterlingen-Bitz</v>
      </c>
      <c r="O22" s="9" t="str">
        <f ca="1">VLOOKUP($N22,Koordinaten!$A:$C,1,TRUE)</f>
        <v>HWB Handball Winterlingen-Bitz</v>
      </c>
      <c r="P22" s="9" t="str">
        <f ca="1">VLOOKUP($N22,Koordinaten!$A:$C,2,TRUE)</f>
        <v>9.086900</v>
      </c>
      <c r="Q22" s="9" t="str">
        <f ca="1">VLOOKUP($N22,Koordinaten!$A:$C,3,TRUE)</f>
        <v>48.245900</v>
      </c>
    </row>
    <row r="23" spans="1:17" x14ac:dyDescent="0.25">
      <c r="A23" s="19" t="s">
        <v>416</v>
      </c>
      <c r="B23" s="19">
        <v>17</v>
      </c>
      <c r="C23" s="19" t="s">
        <v>285</v>
      </c>
      <c r="D23" s="19">
        <v>6</v>
      </c>
      <c r="E23" s="20" t="str">
        <f t="shared" ca="1" si="0"/>
        <v>HC Lauchringen</v>
      </c>
      <c r="F23" s="20" t="str">
        <f t="shared" ca="1" si="4"/>
        <v xml:space="preserve"> </v>
      </c>
      <c r="H23" s="19" t="s">
        <v>419</v>
      </c>
      <c r="I23" s="19">
        <v>17</v>
      </c>
      <c r="J23" s="19" t="s">
        <v>286</v>
      </c>
      <c r="K23" s="19">
        <v>6</v>
      </c>
      <c r="L23" s="20" t="str">
        <f t="shared" ca="1" si="5"/>
        <v>HSG Baar 2</v>
      </c>
      <c r="M23" s="25" t="str">
        <f ca="1">VLOOKUP($J23&amp;$K23,INDIRECT(CONCATENATE("'Rangliste F-",$J23,"'","!","$A$3:$D$45")),4,FALSE)</f>
        <v xml:space="preserve"> </v>
      </c>
      <c r="N23" s="19" t="str">
        <f t="shared" ca="1" si="1"/>
        <v>HC Lauchringen</v>
      </c>
      <c r="O23" s="9" t="str">
        <f ca="1">VLOOKUP($N23,Koordinaten!$A:$C,1,TRUE)</f>
        <v>HC Lauchringen</v>
      </c>
      <c r="P23" s="9" t="str">
        <f ca="1">VLOOKUP($N23,Koordinaten!$A:$C,2,TRUE)</f>
        <v>8.311500</v>
      </c>
      <c r="Q23" s="9" t="str">
        <f ca="1">VLOOKUP($N23,Koordinaten!$A:$C,3,TRUE)</f>
        <v>47.627500</v>
      </c>
    </row>
    <row r="24" spans="1:17" x14ac:dyDescent="0.25">
      <c r="A24" s="19" t="s">
        <v>416</v>
      </c>
      <c r="B24" s="19">
        <v>18</v>
      </c>
      <c r="C24" s="19" t="s">
        <v>286</v>
      </c>
      <c r="D24" s="19">
        <v>6</v>
      </c>
      <c r="E24" s="20" t="str">
        <f t="shared" ca="1" si="0"/>
        <v>TV 1905 Streichen</v>
      </c>
      <c r="F24" s="20" t="str">
        <f t="shared" ca="1" si="4"/>
        <v xml:space="preserve"> </v>
      </c>
      <c r="H24" s="19" t="s">
        <v>419</v>
      </c>
      <c r="I24" s="19">
        <v>18</v>
      </c>
      <c r="J24" s="19" t="s">
        <v>285</v>
      </c>
      <c r="K24" s="19">
        <v>6</v>
      </c>
      <c r="L24" s="20" t="str">
        <f t="shared" ca="1" si="5"/>
        <v>DJK Singen</v>
      </c>
      <c r="M24" s="19"/>
      <c r="N24" s="19" t="str">
        <f t="shared" ca="1" si="1"/>
        <v>TV 1905 Streichen</v>
      </c>
      <c r="O24" s="9" t="str">
        <f ca="1">VLOOKUP($N24,Koordinaten!$A:$C,1,TRUE)</f>
        <v>TV 1905 Streichen</v>
      </c>
      <c r="P24" s="9" t="str">
        <f ca="1">VLOOKUP($N24,Koordinaten!$A:$C,2,TRUE)</f>
        <v>8.864300</v>
      </c>
      <c r="Q24" s="9" t="str">
        <f ca="1">VLOOKUP($N24,Koordinaten!$A:$C,3,TRUE)</f>
        <v>48.273000</v>
      </c>
    </row>
    <row r="25" spans="1:17" x14ac:dyDescent="0.25">
      <c r="A25" s="19" t="s">
        <v>416</v>
      </c>
      <c r="B25" s="19">
        <v>19</v>
      </c>
      <c r="C25" s="19" t="s">
        <v>285</v>
      </c>
      <c r="D25" s="19">
        <v>7</v>
      </c>
      <c r="E25" s="20" t="str">
        <f t="shared" ca="1" si="0"/>
        <v>TV Meßkirch</v>
      </c>
      <c r="F25" s="20" t="str">
        <f t="shared" ca="1" si="4"/>
        <v xml:space="preserve"> </v>
      </c>
      <c r="H25" s="19" t="s">
        <v>419</v>
      </c>
      <c r="I25" s="19">
        <v>19</v>
      </c>
      <c r="J25" s="19" t="s">
        <v>286</v>
      </c>
      <c r="K25" s="19">
        <v>7</v>
      </c>
      <c r="L25" s="20" t="str">
        <f t="shared" ca="1" si="5"/>
        <v>TV Weilstetten 2</v>
      </c>
      <c r="M25" s="19"/>
      <c r="N25" s="19" t="str">
        <f t="shared" ca="1" si="1"/>
        <v>TV Meßkirch</v>
      </c>
      <c r="O25" s="9" t="str">
        <f ca="1">VLOOKUP($N25,Koordinaten!$A:$C,1,TRUE)</f>
        <v>TV Meßkirch</v>
      </c>
      <c r="P25" s="9" t="str">
        <f ca="1">VLOOKUP($N25,Koordinaten!$A:$C,2,TRUE)</f>
        <v>9.115600</v>
      </c>
      <c r="Q25" s="9" t="str">
        <f ca="1">VLOOKUP($N25,Koordinaten!$A:$C,3,TRUE)</f>
        <v>47.998500</v>
      </c>
    </row>
    <row r="26" spans="1:17" x14ac:dyDescent="0.25">
      <c r="A26" s="19" t="s">
        <v>416</v>
      </c>
      <c r="B26" s="19">
        <v>20</v>
      </c>
      <c r="C26" s="19" t="s">
        <v>286</v>
      </c>
      <c r="D26" s="19">
        <v>7</v>
      </c>
      <c r="E26" s="20" t="str">
        <f t="shared" ca="1" si="0"/>
        <v>HSG Neckartal</v>
      </c>
      <c r="F26" s="20" t="str">
        <f t="shared" ca="1" si="4"/>
        <v xml:space="preserve"> </v>
      </c>
      <c r="H26" s="19" t="s">
        <v>419</v>
      </c>
      <c r="I26" s="19">
        <v>20</v>
      </c>
      <c r="J26" s="19" t="s">
        <v>286</v>
      </c>
      <c r="K26" s="19">
        <v>8</v>
      </c>
      <c r="L26" s="20" t="str">
        <f t="shared" ca="1" si="5"/>
        <v>HC Frittlingen-Balgheim-Neufra</v>
      </c>
      <c r="M26" s="19"/>
      <c r="N26" s="19" t="str">
        <f t="shared" ca="1" si="1"/>
        <v>HSG Neckartal</v>
      </c>
      <c r="O26" s="9" t="str">
        <f ca="1">VLOOKUP($N26,Koordinaten!$A:$C,1,TRUE)</f>
        <v>HSG Neckartal</v>
      </c>
      <c r="P26" s="9" t="str">
        <f ca="1">VLOOKUP($N26,Koordinaten!$A:$C,2,TRUE)</f>
        <v>8.622400</v>
      </c>
      <c r="Q26" s="9" t="str">
        <f ca="1">VLOOKUP($N26,Koordinaten!$A:$C,3,TRUE)</f>
        <v>48.358200</v>
      </c>
    </row>
    <row r="27" spans="1:17" x14ac:dyDescent="0.25">
      <c r="A27" s="19" t="s">
        <v>416</v>
      </c>
      <c r="B27" s="19">
        <v>21</v>
      </c>
      <c r="C27" s="19" t="s">
        <v>285</v>
      </c>
      <c r="D27" s="19">
        <v>8</v>
      </c>
      <c r="E27" s="20" t="str">
        <f t="shared" ca="1" si="0"/>
        <v>TuS Steißlingen 3</v>
      </c>
      <c r="F27" s="20" t="str">
        <f t="shared" ca="1" si="4"/>
        <v xml:space="preserve"> </v>
      </c>
      <c r="H27" s="21" t="s">
        <v>572</v>
      </c>
      <c r="I27" s="21">
        <v>21</v>
      </c>
      <c r="J27" s="21" t="s">
        <v>285</v>
      </c>
      <c r="K27" s="21">
        <v>7</v>
      </c>
      <c r="L27" s="22" t="str">
        <f t="shared" ref="L27:L34" ca="1" si="6">VLOOKUP($J27&amp;$K27,INDIRECT(CONCATENATE("'Rangliste F-",$J27,"'","!","$A$3:$B$45")),2,FALSE)</f>
        <v>HSC Radolfzell 2</v>
      </c>
      <c r="M27" s="21"/>
      <c r="N27" s="19" t="str">
        <f t="shared" ca="1" si="1"/>
        <v>TuS Steißlingen 3</v>
      </c>
      <c r="O27" s="9" t="str">
        <f ca="1">VLOOKUP($N27,Koordinaten!$A:$C,1,TRUE)</f>
        <v>TuS Steißlingen</v>
      </c>
      <c r="P27" s="9" t="str">
        <f ca="1">VLOOKUP($N27,Koordinaten!$A:$C,2,TRUE)</f>
        <v>8.920100</v>
      </c>
      <c r="Q27" s="9" t="str">
        <f ca="1">VLOOKUP($N27,Koordinaten!$A:$C,3,TRUE)</f>
        <v>47.805900</v>
      </c>
    </row>
    <row r="28" spans="1:17" x14ac:dyDescent="0.25">
      <c r="A28" s="19" t="s">
        <v>416</v>
      </c>
      <c r="B28" s="19">
        <v>22</v>
      </c>
      <c r="C28" s="19" t="s">
        <v>286</v>
      </c>
      <c r="D28" s="19">
        <v>8</v>
      </c>
      <c r="E28" s="20" t="str">
        <f t="shared" ca="1" si="0"/>
        <v>HSG Fridingen/Mühlheim 2</v>
      </c>
      <c r="F28" s="20" t="str">
        <f t="shared" ca="1" si="4"/>
        <v xml:space="preserve"> </v>
      </c>
      <c r="H28" s="21" t="s">
        <v>572</v>
      </c>
      <c r="I28" s="21">
        <v>22</v>
      </c>
      <c r="J28" s="21" t="s">
        <v>286</v>
      </c>
      <c r="K28" s="21">
        <v>9</v>
      </c>
      <c r="L28" s="22" t="str">
        <f t="shared" ca="1" si="6"/>
        <v>HSG Schwenningen</v>
      </c>
      <c r="M28" s="21"/>
      <c r="N28" s="19" t="str">
        <f t="shared" ca="1" si="1"/>
        <v>HSG Fridingen/Mühlheim 2</v>
      </c>
      <c r="O28" s="9" t="str">
        <f ca="1">VLOOKUP($N28,Koordinaten!$A:$C,1,TRUE)</f>
        <v>HSG Fridingen/Mühlheim</v>
      </c>
      <c r="P28" s="9" t="str">
        <f ca="1">VLOOKUP($N28,Koordinaten!$A:$C,2,TRUE)</f>
        <v>8.925900</v>
      </c>
      <c r="Q28" s="9" t="str">
        <f ca="1">VLOOKUP($N28,Koordinaten!$A:$C,3,TRUE)</f>
        <v>48.018600</v>
      </c>
    </row>
    <row r="29" spans="1:17" x14ac:dyDescent="0.25">
      <c r="A29" s="19" t="s">
        <v>416</v>
      </c>
      <c r="B29" s="19">
        <v>23</v>
      </c>
      <c r="C29" s="19" t="s">
        <v>286</v>
      </c>
      <c r="D29" s="19">
        <v>9</v>
      </c>
      <c r="E29" s="20" t="str">
        <f t="shared" ca="1" si="0"/>
        <v>HSG Baar 2</v>
      </c>
      <c r="F29" s="20" t="str">
        <f t="shared" ca="1" si="4"/>
        <v xml:space="preserve"> </v>
      </c>
      <c r="H29" s="21" t="s">
        <v>572</v>
      </c>
      <c r="I29" s="21">
        <v>23</v>
      </c>
      <c r="J29" s="21" t="s">
        <v>286</v>
      </c>
      <c r="K29" s="21">
        <v>10</v>
      </c>
      <c r="L29" s="22" t="str">
        <f t="shared" ca="1" si="6"/>
        <v>HK Ostdorf/Geislingen</v>
      </c>
      <c r="M29" s="21"/>
      <c r="N29" s="19" t="str">
        <f t="shared" ca="1" si="1"/>
        <v>HSG Baar 2</v>
      </c>
      <c r="O29" s="9" t="str">
        <f ca="1">VLOOKUP($N29,Koordinaten!$A:$C,1,TRUE)</f>
        <v>HSG Baar</v>
      </c>
      <c r="P29" s="9" t="str">
        <f ca="1">VLOOKUP($N29,Koordinaten!$A:$C,2,TRUE)</f>
        <v>8.665400</v>
      </c>
      <c r="Q29" s="9" t="str">
        <f ca="1">VLOOKUP($N29,Koordinaten!$A:$C,3,TRUE)</f>
        <v>48.012900</v>
      </c>
    </row>
    <row r="30" spans="1:17" x14ac:dyDescent="0.25">
      <c r="A30" s="19" t="s">
        <v>416</v>
      </c>
      <c r="B30" s="19">
        <v>24</v>
      </c>
      <c r="C30" s="19" t="s">
        <v>286</v>
      </c>
      <c r="D30" s="19">
        <v>10</v>
      </c>
      <c r="E30" s="20" t="str">
        <f t="shared" ca="1" si="0"/>
        <v>TV Onstmettingen</v>
      </c>
      <c r="F30" s="20" t="str">
        <f t="shared" ca="1" si="4"/>
        <v xml:space="preserve"> </v>
      </c>
      <c r="H30" s="21" t="s">
        <v>572</v>
      </c>
      <c r="I30" s="21">
        <v>24</v>
      </c>
      <c r="J30" s="21" t="s">
        <v>286</v>
      </c>
      <c r="K30" s="21">
        <v>11</v>
      </c>
      <c r="L30" s="22" t="str">
        <f t="shared" ca="1" si="6"/>
        <v>TG Schömberg</v>
      </c>
      <c r="M30" s="21"/>
      <c r="N30" s="19" t="str">
        <f t="shared" ca="1" si="1"/>
        <v>TV Onstmettingen</v>
      </c>
      <c r="O30" s="9" t="str">
        <f ca="1">VLOOKUP($N30,Koordinaten!$A:$C,1,TRUE)</f>
        <v>TV Onstmettingen</v>
      </c>
      <c r="P30" s="9" t="str">
        <f ca="1">VLOOKUP($N30,Koordinaten!$A:$C,2,TRUE)</f>
        <v>8.997500</v>
      </c>
      <c r="Q30" s="9" t="str">
        <f ca="1">VLOOKUP($N30,Koordinaten!$A:$C,3,TRUE)</f>
        <v>48.281800</v>
      </c>
    </row>
    <row r="31" spans="1:17" x14ac:dyDescent="0.25">
      <c r="A31" s="21" t="s">
        <v>417</v>
      </c>
      <c r="B31" s="21">
        <v>25</v>
      </c>
      <c r="C31" s="21" t="s">
        <v>286</v>
      </c>
      <c r="D31" s="21">
        <v>11</v>
      </c>
      <c r="E31" s="22" t="str">
        <f t="shared" ca="1" si="0"/>
        <v>TV Aixheim 2</v>
      </c>
      <c r="F31" s="22"/>
      <c r="H31" s="21" t="s">
        <v>572</v>
      </c>
      <c r="I31" s="21">
        <v>25</v>
      </c>
      <c r="J31" s="21" t="s">
        <v>286</v>
      </c>
      <c r="K31" s="21">
        <v>12</v>
      </c>
      <c r="L31" s="22" t="str">
        <f t="shared" ca="1" si="6"/>
        <v>HSG Baar 3</v>
      </c>
      <c r="M31" s="21"/>
      <c r="N31" s="21"/>
    </row>
    <row r="32" spans="1:17" x14ac:dyDescent="0.25">
      <c r="A32" s="21" t="s">
        <v>417</v>
      </c>
      <c r="B32" s="21">
        <v>26</v>
      </c>
      <c r="C32" s="21" t="s">
        <v>389</v>
      </c>
      <c r="D32" s="21" t="s">
        <v>287</v>
      </c>
      <c r="E32" s="22" t="str">
        <f>VLOOKUP($C32&amp;$D32,'Rangliste M-SW-RS'!$A$3:$B$45,2,FALSE)</f>
        <v>SG Freudenstadt/Baiersbronn 2</v>
      </c>
      <c r="F32" s="22"/>
      <c r="H32" s="21" t="s">
        <v>572</v>
      </c>
      <c r="I32" s="21">
        <v>26</v>
      </c>
      <c r="J32" s="21" t="s">
        <v>286</v>
      </c>
      <c r="K32" s="21">
        <v>13</v>
      </c>
      <c r="L32" s="22" t="str">
        <f t="shared" ca="1" si="6"/>
        <v>HSG Rottweil 2</v>
      </c>
      <c r="M32" s="21"/>
      <c r="N32" s="21"/>
    </row>
    <row r="33" spans="1:14" x14ac:dyDescent="0.25">
      <c r="A33" s="21" t="s">
        <v>417</v>
      </c>
      <c r="B33" s="21">
        <v>27</v>
      </c>
      <c r="C33" s="21" t="s">
        <v>284</v>
      </c>
      <c r="D33" s="21">
        <v>6</v>
      </c>
      <c r="E33" s="22" t="str">
        <f t="shared" ref="E33" ca="1" si="7">VLOOKUP($C33&amp;$D33,INDIRECT(CONCATENATE("'Rangliste M-",$C33,"'","!","$A$3:$B$45")),2,FALSE)</f>
        <v>SG AmmerGäu 2</v>
      </c>
      <c r="F33" s="22"/>
      <c r="H33" s="21" t="s">
        <v>572</v>
      </c>
      <c r="I33" s="21">
        <v>27</v>
      </c>
      <c r="J33" s="21" t="s">
        <v>286</v>
      </c>
      <c r="K33" s="21">
        <v>14</v>
      </c>
      <c r="L33" s="22" t="str">
        <f t="shared" ca="1" si="6"/>
        <v>HSG Neckartal 2</v>
      </c>
      <c r="M33" s="21"/>
      <c r="N33" s="21"/>
    </row>
    <row r="34" spans="1:14" x14ac:dyDescent="0.25">
      <c r="A34" s="21" t="s">
        <v>417</v>
      </c>
      <c r="B34" s="21">
        <v>28</v>
      </c>
      <c r="C34" s="21" t="s">
        <v>285</v>
      </c>
      <c r="D34" s="21">
        <v>9</v>
      </c>
      <c r="E34" s="22" t="str">
        <f ca="1">VLOOKUP($C34&amp;$D34,INDIRECT(CONCATENATE("'Rangliste M-",$C34,"'","!","$A$3:$B$45")),2,FALSE)</f>
        <v>TV Pfullendorf 2</v>
      </c>
      <c r="F34" s="22"/>
      <c r="H34" s="21" t="s">
        <v>572</v>
      </c>
      <c r="I34" s="21">
        <v>28</v>
      </c>
      <c r="J34" s="21" t="s">
        <v>286</v>
      </c>
      <c r="K34" s="21">
        <v>15</v>
      </c>
      <c r="L34" s="22" t="str">
        <f t="shared" ca="1" si="6"/>
        <v>SG Dunningen/Schramberg 2</v>
      </c>
      <c r="M34" s="21"/>
      <c r="N34" s="21"/>
    </row>
    <row r="35" spans="1:14" x14ac:dyDescent="0.25">
      <c r="A35" s="21" t="s">
        <v>417</v>
      </c>
      <c r="B35" s="21">
        <v>29</v>
      </c>
      <c r="C35" s="21" t="s">
        <v>286</v>
      </c>
      <c r="D35" s="21">
        <v>12</v>
      </c>
      <c r="E35" s="22" t="str">
        <f t="shared" ref="E35:E58" ca="1" si="8">VLOOKUP($C35&amp;$D35,INDIRECT(CONCATENATE("'Rangliste M-",$C35,"'","!","$A$3:$B$45")),2,FALSE)</f>
        <v>HSG Rottweil 2</v>
      </c>
      <c r="F35" s="22"/>
      <c r="H35" s="21" t="s">
        <v>572</v>
      </c>
      <c r="I35" s="21">
        <v>29</v>
      </c>
      <c r="J35" s="21" t="s">
        <v>286</v>
      </c>
      <c r="K35" s="21">
        <v>16</v>
      </c>
      <c r="L35" s="22" t="str">
        <f t="shared" ref="L35:L46" ca="1" si="9">VLOOKUP($J35&amp;$K35,INDIRECT(CONCATENATE("'Rangliste F-",$J35,"'","!","$A$3:$B$45")),2,FALSE)</f>
        <v>HSG Fridingen/Mühlheim 3</v>
      </c>
      <c r="M35" s="21"/>
      <c r="N35" s="21"/>
    </row>
    <row r="36" spans="1:14" x14ac:dyDescent="0.25">
      <c r="A36" s="21" t="s">
        <v>417</v>
      </c>
      <c r="B36" s="21">
        <v>30</v>
      </c>
      <c r="C36" s="21" t="s">
        <v>283</v>
      </c>
      <c r="D36" s="21">
        <v>2</v>
      </c>
      <c r="E36" s="22" t="str">
        <f>VLOOKUP($C36&amp;$D36,'Rangliste M-SW-RS'!$A$3:$B$45,2,FALSE)</f>
        <v>HB Kinzigtal</v>
      </c>
      <c r="F36" s="22"/>
      <c r="H36" s="21" t="s">
        <v>572</v>
      </c>
      <c r="I36" s="21">
        <v>30</v>
      </c>
      <c r="J36" s="21" t="s">
        <v>286</v>
      </c>
      <c r="K36" s="21">
        <v>17</v>
      </c>
      <c r="L36" s="22" t="str">
        <f t="shared" ca="1" si="9"/>
        <v>HSG Albstadt 2</v>
      </c>
      <c r="M36" s="21"/>
      <c r="N36" s="21"/>
    </row>
    <row r="37" spans="1:14" x14ac:dyDescent="0.25">
      <c r="A37" s="21" t="s">
        <v>417</v>
      </c>
      <c r="B37" s="21">
        <v>31</v>
      </c>
      <c r="C37" s="21" t="s">
        <v>284</v>
      </c>
      <c r="D37" s="21">
        <v>7</v>
      </c>
      <c r="E37" s="22" t="str">
        <f t="shared" ca="1" si="8"/>
        <v>TV 1861 Rottenburg</v>
      </c>
      <c r="F37" s="22"/>
      <c r="H37" s="21" t="s">
        <v>572</v>
      </c>
      <c r="I37" s="21">
        <v>31</v>
      </c>
      <c r="J37" s="21" t="s">
        <v>286</v>
      </c>
      <c r="K37" s="21">
        <v>18</v>
      </c>
      <c r="L37" s="22" t="str">
        <f t="shared" ca="1" si="9"/>
        <v>HWB Handball Winterlingen-Bitz 2</v>
      </c>
      <c r="M37" s="21"/>
      <c r="N37" s="21"/>
    </row>
    <row r="38" spans="1:14" x14ac:dyDescent="0.25">
      <c r="A38" s="21" t="s">
        <v>417</v>
      </c>
      <c r="B38" s="21">
        <v>32</v>
      </c>
      <c r="C38" s="21" t="s">
        <v>285</v>
      </c>
      <c r="D38" s="21">
        <v>10</v>
      </c>
      <c r="E38" s="22" t="str">
        <f t="shared" ca="1" si="8"/>
        <v>TV Ehingen 2</v>
      </c>
      <c r="F38" s="22"/>
      <c r="H38" s="21" t="s">
        <v>572</v>
      </c>
      <c r="I38" s="21">
        <v>32</v>
      </c>
      <c r="J38" s="21" t="s">
        <v>286</v>
      </c>
      <c r="K38" s="21">
        <v>19</v>
      </c>
      <c r="L38" s="22" t="str">
        <f t="shared" ca="1" si="9"/>
        <v>TSV Burladingen</v>
      </c>
      <c r="M38" s="21"/>
      <c r="N38" s="21"/>
    </row>
    <row r="39" spans="1:14" x14ac:dyDescent="0.25">
      <c r="A39" s="21" t="s">
        <v>417</v>
      </c>
      <c r="B39" s="21">
        <v>33</v>
      </c>
      <c r="C39" s="21" t="s">
        <v>286</v>
      </c>
      <c r="D39" s="21">
        <v>13</v>
      </c>
      <c r="E39" s="22" t="str">
        <f t="shared" ca="1" si="8"/>
        <v>TV Weilstetten 3</v>
      </c>
      <c r="F39" s="22"/>
      <c r="H39" s="21" t="s">
        <v>572</v>
      </c>
      <c r="I39" s="21">
        <v>33</v>
      </c>
      <c r="J39" s="21" t="s">
        <v>285</v>
      </c>
      <c r="K39" s="21">
        <v>8</v>
      </c>
      <c r="L39" s="22" t="str">
        <f t="shared" ca="1" si="9"/>
        <v>TSC Blumberg</v>
      </c>
      <c r="M39" s="21"/>
      <c r="N39" s="21"/>
    </row>
    <row r="40" spans="1:14" x14ac:dyDescent="0.25">
      <c r="A40" s="21" t="s">
        <v>417</v>
      </c>
      <c r="B40" s="21">
        <v>34</v>
      </c>
      <c r="C40" s="21" t="s">
        <v>284</v>
      </c>
      <c r="D40" s="21">
        <v>8</v>
      </c>
      <c r="E40" s="22" t="str">
        <f t="shared" ca="1" si="8"/>
        <v>SG AmmerGäu 3</v>
      </c>
      <c r="F40" s="22"/>
      <c r="H40" s="21" t="s">
        <v>572</v>
      </c>
      <c r="I40" s="21">
        <v>34</v>
      </c>
      <c r="J40" s="21" t="s">
        <v>285</v>
      </c>
      <c r="K40" s="21">
        <v>9</v>
      </c>
      <c r="L40" s="22" t="str">
        <f t="shared" ca="1" si="9"/>
        <v>SV Eigeltingen</v>
      </c>
      <c r="M40" s="21"/>
      <c r="N40" s="21"/>
    </row>
    <row r="41" spans="1:14" x14ac:dyDescent="0.25">
      <c r="A41" s="21" t="s">
        <v>417</v>
      </c>
      <c r="B41" s="21">
        <v>35</v>
      </c>
      <c r="C41" s="21" t="s">
        <v>285</v>
      </c>
      <c r="D41" s="21">
        <v>11</v>
      </c>
      <c r="E41" s="22" t="str">
        <f t="shared" ca="1" si="8"/>
        <v>HC DJK Konstanz</v>
      </c>
      <c r="F41" s="22"/>
      <c r="H41" s="21" t="s">
        <v>572</v>
      </c>
      <c r="I41" s="21">
        <v>35</v>
      </c>
      <c r="J41" s="21" t="s">
        <v>285</v>
      </c>
      <c r="K41" s="21">
        <v>10</v>
      </c>
      <c r="L41" s="22" t="str">
        <f t="shared" ca="1" si="9"/>
        <v>TSV Dettingen-Wallhausen</v>
      </c>
      <c r="M41" s="21"/>
      <c r="N41" s="21"/>
    </row>
    <row r="42" spans="1:14" x14ac:dyDescent="0.25">
      <c r="A42" s="21" t="s">
        <v>417</v>
      </c>
      <c r="B42" s="21">
        <v>36</v>
      </c>
      <c r="C42" s="21" t="s">
        <v>286</v>
      </c>
      <c r="D42" s="21">
        <v>14</v>
      </c>
      <c r="E42" s="22" t="str">
        <f t="shared" ca="1" si="8"/>
        <v>HC Frittlingen-Balgheim-Neufra</v>
      </c>
      <c r="F42" s="22"/>
      <c r="H42" s="21" t="s">
        <v>572</v>
      </c>
      <c r="I42" s="21">
        <v>36</v>
      </c>
      <c r="J42" s="21" t="s">
        <v>285</v>
      </c>
      <c r="K42" s="21">
        <v>11</v>
      </c>
      <c r="L42" s="22" t="str">
        <f t="shared" ca="1" si="9"/>
        <v>HC DJK Konstanz</v>
      </c>
      <c r="M42" s="21"/>
      <c r="N42" s="21"/>
    </row>
    <row r="43" spans="1:14" x14ac:dyDescent="0.25">
      <c r="A43" s="21" t="s">
        <v>417</v>
      </c>
      <c r="B43" s="21">
        <v>37</v>
      </c>
      <c r="C43" s="21" t="s">
        <v>284</v>
      </c>
      <c r="D43" s="21">
        <v>9</v>
      </c>
      <c r="E43" s="22" t="str">
        <f t="shared" ca="1" si="8"/>
        <v>TSV Altensteig 3</v>
      </c>
      <c r="F43" s="22"/>
      <c r="H43" s="21" t="s">
        <v>572</v>
      </c>
      <c r="I43" s="21">
        <v>37</v>
      </c>
      <c r="J43" s="21" t="s">
        <v>285</v>
      </c>
      <c r="K43" s="21">
        <v>12</v>
      </c>
      <c r="L43" s="22" t="str">
        <f t="shared" ca="1" si="9"/>
        <v>TV Pfullendorf</v>
      </c>
      <c r="M43" s="21"/>
      <c r="N43" s="21"/>
    </row>
    <row r="44" spans="1:14" x14ac:dyDescent="0.25">
      <c r="A44" s="21" t="s">
        <v>417</v>
      </c>
      <c r="B44" s="21">
        <v>38</v>
      </c>
      <c r="C44" s="21" t="s">
        <v>285</v>
      </c>
      <c r="D44" s="21">
        <v>12</v>
      </c>
      <c r="E44" s="22" t="str">
        <f t="shared" ca="1" si="8"/>
        <v>SG Rielasingen/Gottmadingen</v>
      </c>
      <c r="F44" s="22"/>
      <c r="H44" s="21" t="s">
        <v>572</v>
      </c>
      <c r="I44" s="21">
        <v>38</v>
      </c>
      <c r="J44" s="21" t="s">
        <v>285</v>
      </c>
      <c r="K44" s="21">
        <v>13</v>
      </c>
      <c r="L44" s="22" t="str">
        <f t="shared" ca="1" si="9"/>
        <v xml:space="preserve">SG Bodman/Eigeltingen </v>
      </c>
      <c r="M44" s="21"/>
      <c r="N44" s="21"/>
    </row>
    <row r="45" spans="1:14" x14ac:dyDescent="0.25">
      <c r="A45" s="21" t="s">
        <v>417</v>
      </c>
      <c r="B45" s="21">
        <v>39</v>
      </c>
      <c r="C45" s="21" t="s">
        <v>286</v>
      </c>
      <c r="D45" s="21">
        <v>15</v>
      </c>
      <c r="E45" s="22" t="str">
        <f t="shared" ca="1" si="8"/>
        <v>TG Schömberg 2</v>
      </c>
      <c r="F45" s="22"/>
      <c r="H45" s="21" t="s">
        <v>572</v>
      </c>
      <c r="I45" s="21">
        <v>39</v>
      </c>
      <c r="J45" s="21" t="s">
        <v>284</v>
      </c>
      <c r="K45" s="21">
        <v>5</v>
      </c>
      <c r="L45" s="22" t="str">
        <f t="shared" ca="1" si="9"/>
        <v>Spvgg Mössingen 2</v>
      </c>
      <c r="M45" s="21"/>
      <c r="N45" s="21"/>
    </row>
    <row r="46" spans="1:14" x14ac:dyDescent="0.25">
      <c r="A46" s="21" t="s">
        <v>417</v>
      </c>
      <c r="B46" s="21">
        <v>40</v>
      </c>
      <c r="C46" s="21" t="s">
        <v>284</v>
      </c>
      <c r="D46" s="21">
        <v>10</v>
      </c>
      <c r="E46" s="22" t="str">
        <f t="shared" ca="1" si="8"/>
        <v>Spvgg Mössingen 3</v>
      </c>
      <c r="F46" s="22"/>
      <c r="H46" s="21" t="s">
        <v>572</v>
      </c>
      <c r="I46" s="21">
        <v>40</v>
      </c>
      <c r="J46" s="21" t="s">
        <v>284</v>
      </c>
      <c r="K46" s="21">
        <v>6</v>
      </c>
      <c r="L46" s="22" t="str">
        <f t="shared" ca="1" si="9"/>
        <v>SG H2Ku Herrenberg 3</v>
      </c>
      <c r="M46" s="21"/>
      <c r="N46" s="21"/>
    </row>
    <row r="47" spans="1:14" x14ac:dyDescent="0.25">
      <c r="A47" s="21" t="s">
        <v>417</v>
      </c>
      <c r="B47" s="21">
        <v>41</v>
      </c>
      <c r="C47" s="21" t="s">
        <v>285</v>
      </c>
      <c r="D47" s="21">
        <v>13</v>
      </c>
      <c r="E47" s="22" t="str">
        <f t="shared" ca="1" si="8"/>
        <v>TV Engen</v>
      </c>
      <c r="F47" s="22"/>
      <c r="H47" s="21" t="s">
        <v>572</v>
      </c>
      <c r="I47" s="21">
        <v>41</v>
      </c>
      <c r="J47" s="21" t="s">
        <v>389</v>
      </c>
      <c r="K47" s="21">
        <v>1</v>
      </c>
      <c r="L47" s="22" t="str">
        <f>VLOOKUP($J47&amp;$K47,'Rangliste F-SW-RS'!$A$3:$B$45,2,FALSE)</f>
        <v>SG Freudenstadt/Baiersbronn 2</v>
      </c>
      <c r="M47" s="21"/>
      <c r="N47" s="21"/>
    </row>
    <row r="48" spans="1:14" x14ac:dyDescent="0.25">
      <c r="A48" s="21" t="s">
        <v>417</v>
      </c>
      <c r="B48" s="21">
        <v>42</v>
      </c>
      <c r="C48" s="21" t="s">
        <v>286</v>
      </c>
      <c r="D48" s="21">
        <v>16</v>
      </c>
      <c r="E48" s="22" t="str">
        <f t="shared" ca="1" si="8"/>
        <v>TG 1859 Schwenningen</v>
      </c>
      <c r="F48" s="22"/>
    </row>
    <row r="49" spans="1:6" x14ac:dyDescent="0.25">
      <c r="A49" s="21" t="s">
        <v>417</v>
      </c>
      <c r="B49" s="21">
        <v>43</v>
      </c>
      <c r="C49" s="21" t="s">
        <v>286</v>
      </c>
      <c r="D49" s="21">
        <v>17</v>
      </c>
      <c r="E49" s="22" t="str">
        <f t="shared" ca="1" si="8"/>
        <v>SG Dunningen/Schramberg 2</v>
      </c>
      <c r="F49" s="22"/>
    </row>
    <row r="50" spans="1:6" x14ac:dyDescent="0.25">
      <c r="A50" s="21" t="s">
        <v>417</v>
      </c>
      <c r="B50" s="21">
        <v>44</v>
      </c>
      <c r="C50" s="21" t="s">
        <v>286</v>
      </c>
      <c r="D50" s="21">
        <v>18</v>
      </c>
      <c r="E50" s="22" t="str">
        <f t="shared" ca="1" si="8"/>
        <v>TV Spaichingen 2</v>
      </c>
      <c r="F50" s="22"/>
    </row>
    <row r="51" spans="1:6" x14ac:dyDescent="0.25">
      <c r="A51" s="21" t="s">
        <v>417</v>
      </c>
      <c r="B51" s="21">
        <v>45</v>
      </c>
      <c r="C51" s="21" t="s">
        <v>286</v>
      </c>
      <c r="D51" s="21">
        <v>19</v>
      </c>
      <c r="E51" s="22" t="str">
        <f t="shared" ca="1" si="8"/>
        <v>TSV Burladingen</v>
      </c>
      <c r="F51" s="22"/>
    </row>
    <row r="52" spans="1:6" x14ac:dyDescent="0.25">
      <c r="A52" s="21" t="s">
        <v>417</v>
      </c>
      <c r="B52" s="21">
        <v>46</v>
      </c>
      <c r="C52" s="21" t="s">
        <v>285</v>
      </c>
      <c r="D52" s="21">
        <v>14</v>
      </c>
      <c r="E52" s="22" t="str">
        <f t="shared" ca="1" si="8"/>
        <v>HSG Konstanz 4</v>
      </c>
      <c r="F52" s="22"/>
    </row>
    <row r="53" spans="1:6" x14ac:dyDescent="0.25">
      <c r="A53" s="21" t="s">
        <v>417</v>
      </c>
      <c r="B53" s="21">
        <v>47</v>
      </c>
      <c r="C53" s="21" t="s">
        <v>286</v>
      </c>
      <c r="D53" s="21">
        <v>20</v>
      </c>
      <c r="E53" s="22" t="str">
        <f t="shared" ca="1" si="8"/>
        <v>HSG Baar 3</v>
      </c>
      <c r="F53" s="22"/>
    </row>
    <row r="54" spans="1:6" x14ac:dyDescent="0.25">
      <c r="A54" s="21" t="s">
        <v>417</v>
      </c>
      <c r="B54" s="21">
        <v>48</v>
      </c>
      <c r="C54" s="21" t="s">
        <v>285</v>
      </c>
      <c r="D54" s="21">
        <v>15</v>
      </c>
      <c r="E54" s="22" t="str">
        <f t="shared" ca="1" si="8"/>
        <v>HSG Mimmenhausen/Mühlhofen 2</v>
      </c>
      <c r="F54" s="22"/>
    </row>
    <row r="55" spans="1:6" x14ac:dyDescent="0.25">
      <c r="A55" s="23" t="s">
        <v>418</v>
      </c>
      <c r="B55" s="23">
        <v>49</v>
      </c>
      <c r="C55" s="23" t="s">
        <v>286</v>
      </c>
      <c r="D55" s="23">
        <v>21</v>
      </c>
      <c r="E55" s="24" t="str">
        <f t="shared" ca="1" si="8"/>
        <v>HSG Rietheim-Weilheim 2</v>
      </c>
      <c r="F55" s="24"/>
    </row>
    <row r="56" spans="1:6" x14ac:dyDescent="0.25">
      <c r="A56" s="23" t="s">
        <v>418</v>
      </c>
      <c r="B56" s="23">
        <v>50</v>
      </c>
      <c r="C56" s="23" t="s">
        <v>286</v>
      </c>
      <c r="D56" s="23">
        <v>22</v>
      </c>
      <c r="E56" s="24" t="str">
        <f t="shared" ca="1" si="8"/>
        <v>HK Ostdorf/Geislingen 2</v>
      </c>
      <c r="F56" s="24"/>
    </row>
    <row r="57" spans="1:6" x14ac:dyDescent="0.25">
      <c r="A57" s="23" t="s">
        <v>418</v>
      </c>
      <c r="B57" s="23">
        <v>51</v>
      </c>
      <c r="C57" s="23" t="s">
        <v>286</v>
      </c>
      <c r="D57" s="23">
        <v>23</v>
      </c>
      <c r="E57" s="24" t="str">
        <f ca="1">VLOOKUP($C57&amp;$D57,INDIRECT(CONCATENATE("'Rangliste M-",$C57,"'","!","$A$3:$B$45")),2,FALSE)</f>
        <v>HSG Hossingen-Meßstetten 2</v>
      </c>
      <c r="F57" s="24"/>
    </row>
    <row r="58" spans="1:6" x14ac:dyDescent="0.25">
      <c r="A58" s="23" t="s">
        <v>418</v>
      </c>
      <c r="B58" s="23">
        <v>52</v>
      </c>
      <c r="C58" s="23" t="s">
        <v>286</v>
      </c>
      <c r="D58" s="23">
        <v>24</v>
      </c>
      <c r="E58" s="24" t="str">
        <f t="shared" ca="1" si="8"/>
        <v>HSG Albstadt 3</v>
      </c>
      <c r="F58" s="24"/>
    </row>
    <row r="59" spans="1:6" x14ac:dyDescent="0.25">
      <c r="A59" s="23" t="s">
        <v>418</v>
      </c>
      <c r="B59" s="23">
        <v>53</v>
      </c>
      <c r="C59" s="23" t="s">
        <v>286</v>
      </c>
      <c r="D59" s="23">
        <v>25</v>
      </c>
      <c r="E59" s="24" t="str">
        <f ca="1">VLOOKUP($C59&amp;$D59,INDIRECT(CONCATENATE("'Rangliste M-",$C59,"'","!","$A$3:$B$45")),2,FALSE)</f>
        <v>TV Spaichingen 3</v>
      </c>
      <c r="F59" s="24"/>
    </row>
    <row r="60" spans="1:6" x14ac:dyDescent="0.25">
      <c r="A60" s="23" t="s">
        <v>418</v>
      </c>
      <c r="B60" s="23">
        <v>54</v>
      </c>
      <c r="C60" s="23" t="s">
        <v>286</v>
      </c>
      <c r="D60" s="23">
        <v>26</v>
      </c>
      <c r="E60" s="24" t="str">
        <f t="shared" ref="E60:E78" ca="1" si="10">VLOOKUP($C60&amp;$D60,INDIRECT(CONCATENATE("'Rangliste M-",$C60,"'","!","$A$3:$B$45")),2,FALSE)</f>
        <v>VfH 87 Schwenningen 2</v>
      </c>
      <c r="F60" s="24"/>
    </row>
    <row r="61" spans="1:6" x14ac:dyDescent="0.25">
      <c r="A61" s="23" t="s">
        <v>418</v>
      </c>
      <c r="B61" s="23">
        <v>55</v>
      </c>
      <c r="C61" s="23" t="s">
        <v>286</v>
      </c>
      <c r="D61" s="23">
        <v>27</v>
      </c>
      <c r="E61" s="24" t="str">
        <f t="shared" ca="1" si="10"/>
        <v>TV Hechingen</v>
      </c>
      <c r="F61" s="24"/>
    </row>
    <row r="62" spans="1:6" x14ac:dyDescent="0.25">
      <c r="A62" s="23" t="s">
        <v>418</v>
      </c>
      <c r="B62" s="23">
        <v>56</v>
      </c>
      <c r="C62" s="23" t="s">
        <v>286</v>
      </c>
      <c r="D62" s="23">
        <v>28</v>
      </c>
      <c r="E62" s="24" t="str">
        <f t="shared" ca="1" si="10"/>
        <v>SG Dunningen/Schramberg 3</v>
      </c>
      <c r="F62" s="24"/>
    </row>
    <row r="63" spans="1:6" x14ac:dyDescent="0.25">
      <c r="A63" s="23" t="s">
        <v>418</v>
      </c>
      <c r="B63" s="23">
        <v>57</v>
      </c>
      <c r="C63" s="23" t="s">
        <v>286</v>
      </c>
      <c r="D63" s="23">
        <v>29</v>
      </c>
      <c r="E63" s="24" t="str">
        <f t="shared" ca="1" si="10"/>
        <v>TV Onstmettingen 2</v>
      </c>
      <c r="F63" s="24"/>
    </row>
    <row r="64" spans="1:6" x14ac:dyDescent="0.25">
      <c r="A64" s="23" t="s">
        <v>418</v>
      </c>
      <c r="B64" s="23">
        <v>58</v>
      </c>
      <c r="C64" s="23" t="s">
        <v>286</v>
      </c>
      <c r="D64" s="23">
        <v>30</v>
      </c>
      <c r="E64" s="24" t="str">
        <f t="shared" ca="1" si="10"/>
        <v>HSG Fridingen/Mühlheim 3</v>
      </c>
      <c r="F64" s="24"/>
    </row>
    <row r="65" spans="1:6" x14ac:dyDescent="0.25">
      <c r="A65" s="23" t="s">
        <v>418</v>
      </c>
      <c r="B65" s="23">
        <v>59</v>
      </c>
      <c r="C65" s="23" t="s">
        <v>286</v>
      </c>
      <c r="D65" s="23">
        <v>31</v>
      </c>
      <c r="E65" s="24" t="str">
        <f t="shared" ca="1" si="10"/>
        <v>HC Frittlingen-Balgheim-Neufra 2</v>
      </c>
      <c r="F65" s="24"/>
    </row>
    <row r="66" spans="1:6" x14ac:dyDescent="0.25">
      <c r="A66" s="23" t="s">
        <v>418</v>
      </c>
      <c r="B66" s="23">
        <v>60</v>
      </c>
      <c r="C66" s="23" t="s">
        <v>286</v>
      </c>
      <c r="D66" s="23">
        <v>32</v>
      </c>
      <c r="E66" s="24" t="str">
        <f t="shared" ca="1" si="10"/>
        <v>HK Ostdorf/Geislingen 3</v>
      </c>
      <c r="F66" s="24"/>
    </row>
    <row r="67" spans="1:6" x14ac:dyDescent="0.25">
      <c r="A67" s="23" t="s">
        <v>418</v>
      </c>
      <c r="B67" s="23">
        <v>61</v>
      </c>
      <c r="C67" s="23" t="s">
        <v>286</v>
      </c>
      <c r="D67" s="23">
        <v>33</v>
      </c>
      <c r="E67" s="24" t="str">
        <f t="shared" ca="1" si="10"/>
        <v>TSV Stetten a.k.M.</v>
      </c>
      <c r="F67" s="24"/>
    </row>
    <row r="68" spans="1:6" x14ac:dyDescent="0.25">
      <c r="A68" s="23" t="s">
        <v>418</v>
      </c>
      <c r="B68" s="23">
        <v>62</v>
      </c>
      <c r="C68" s="23" t="s">
        <v>286</v>
      </c>
      <c r="D68" s="23">
        <v>34</v>
      </c>
      <c r="E68" s="24" t="str">
        <f t="shared" ca="1" si="10"/>
        <v>TV 1905 Streichen 2</v>
      </c>
      <c r="F68" s="24"/>
    </row>
    <row r="69" spans="1:6" x14ac:dyDescent="0.25">
      <c r="A69" s="23" t="s">
        <v>418</v>
      </c>
      <c r="B69" s="23">
        <v>63</v>
      </c>
      <c r="C69" s="23" t="s">
        <v>286</v>
      </c>
      <c r="D69" s="23">
        <v>35</v>
      </c>
      <c r="E69" s="24" t="str">
        <f t="shared" ca="1" si="10"/>
        <v>HSG Neckartal 2</v>
      </c>
      <c r="F69" s="24"/>
    </row>
    <row r="70" spans="1:6" x14ac:dyDescent="0.25">
      <c r="A70" s="23" t="s">
        <v>418</v>
      </c>
      <c r="B70" s="23">
        <v>64</v>
      </c>
      <c r="C70" s="23" t="s">
        <v>286</v>
      </c>
      <c r="D70" s="23">
        <v>36</v>
      </c>
      <c r="E70" s="24" t="str">
        <f t="shared" ca="1" si="10"/>
        <v>HWB Handball Winterlingen-Bitz 2</v>
      </c>
      <c r="F70" s="24"/>
    </row>
    <row r="71" spans="1:6" x14ac:dyDescent="0.25">
      <c r="A71" s="23" t="s">
        <v>418</v>
      </c>
      <c r="B71" s="23">
        <v>65</v>
      </c>
      <c r="C71" s="23" t="s">
        <v>285</v>
      </c>
      <c r="D71" s="23">
        <v>16</v>
      </c>
      <c r="E71" s="24" t="str">
        <f t="shared" ca="1" si="10"/>
        <v>SG Rielasingen/Gottmadingen 2</v>
      </c>
      <c r="F71" s="24"/>
    </row>
    <row r="72" spans="1:6" x14ac:dyDescent="0.25">
      <c r="A72" s="23" t="s">
        <v>418</v>
      </c>
      <c r="B72" s="23">
        <v>66</v>
      </c>
      <c r="C72" s="23" t="s">
        <v>285</v>
      </c>
      <c r="D72" s="23">
        <v>17</v>
      </c>
      <c r="E72" s="24" t="str">
        <f t="shared" ca="1" si="10"/>
        <v>TSV Dettingen-Wallhausen</v>
      </c>
      <c r="F72" s="24"/>
    </row>
    <row r="73" spans="1:6" x14ac:dyDescent="0.25">
      <c r="A73" s="23" t="s">
        <v>418</v>
      </c>
      <c r="B73" s="23">
        <v>67</v>
      </c>
      <c r="C73" s="23" t="s">
        <v>285</v>
      </c>
      <c r="D73" s="23">
        <v>18</v>
      </c>
      <c r="E73" s="24" t="str">
        <f t="shared" ca="1" si="10"/>
        <v>TSC Blumberg</v>
      </c>
      <c r="F73" s="24"/>
    </row>
    <row r="74" spans="1:6" x14ac:dyDescent="0.25">
      <c r="A74" s="23" t="s">
        <v>418</v>
      </c>
      <c r="B74" s="23">
        <v>68</v>
      </c>
      <c r="C74" s="23" t="s">
        <v>285</v>
      </c>
      <c r="D74" s="23">
        <v>19</v>
      </c>
      <c r="E74" s="24" t="str">
        <f t="shared" ca="1" si="10"/>
        <v>HSC Radolfzell 2</v>
      </c>
      <c r="F74" s="24"/>
    </row>
    <row r="75" spans="1:6" x14ac:dyDescent="0.25">
      <c r="A75" s="23" t="s">
        <v>418</v>
      </c>
      <c r="B75" s="23">
        <v>69</v>
      </c>
      <c r="C75" s="23" t="s">
        <v>285</v>
      </c>
      <c r="D75" s="23">
        <v>20</v>
      </c>
      <c r="E75" s="24" t="str">
        <f t="shared" ca="1" si="10"/>
        <v>TV Überlingen 2</v>
      </c>
      <c r="F75" s="24"/>
    </row>
    <row r="76" spans="1:6" x14ac:dyDescent="0.25">
      <c r="A76" s="23" t="s">
        <v>418</v>
      </c>
      <c r="B76" s="23">
        <v>70</v>
      </c>
      <c r="C76" s="23" t="s">
        <v>285</v>
      </c>
      <c r="D76" s="23">
        <v>21</v>
      </c>
      <c r="E76" s="24" t="str">
        <f t="shared" ca="1" si="10"/>
        <v>DJK Singen 3</v>
      </c>
      <c r="F76" s="24"/>
    </row>
    <row r="77" spans="1:6" x14ac:dyDescent="0.25">
      <c r="A77" s="23" t="s">
        <v>418</v>
      </c>
      <c r="B77" s="23">
        <v>71</v>
      </c>
      <c r="C77" s="23" t="s">
        <v>285</v>
      </c>
      <c r="D77" s="23">
        <v>22</v>
      </c>
      <c r="E77" s="24" t="str">
        <f t="shared" ca="1" si="10"/>
        <v>TSV Bodman</v>
      </c>
      <c r="F77" s="24"/>
    </row>
    <row r="78" spans="1:6" x14ac:dyDescent="0.25">
      <c r="A78" s="23" t="s">
        <v>418</v>
      </c>
      <c r="B78" s="23">
        <v>72</v>
      </c>
      <c r="C78" s="23" t="s">
        <v>284</v>
      </c>
      <c r="D78" s="23">
        <v>11</v>
      </c>
      <c r="E78" s="24" t="str">
        <f t="shared" ca="1" si="10"/>
        <v>SG Tübingen 2</v>
      </c>
      <c r="F78" s="24"/>
    </row>
    <row r="79" spans="1:6" x14ac:dyDescent="0.25">
      <c r="A79" s="23" t="s">
        <v>418</v>
      </c>
      <c r="B79" s="23">
        <v>73</v>
      </c>
      <c r="C79" s="23" t="s">
        <v>283</v>
      </c>
      <c r="D79" s="23">
        <v>3</v>
      </c>
      <c r="E79" s="24" t="str">
        <f>VLOOKUP($C79&amp;$D79,'Rangliste M-SW-RS'!$A$3:$B$45,2,FALSE)</f>
        <v>TV St. Georgen/Schw. 2</v>
      </c>
      <c r="F79" s="24"/>
    </row>
    <row r="80" spans="1:6" x14ac:dyDescent="0.25">
      <c r="A80" s="23" t="s">
        <v>418</v>
      </c>
      <c r="B80" s="23">
        <v>74</v>
      </c>
      <c r="C80" s="23" t="s">
        <v>283</v>
      </c>
      <c r="D80" s="23">
        <v>4</v>
      </c>
      <c r="E80" s="24" t="str">
        <f>VLOOKUP($C80&amp;$D80,'Rangliste M-SW-RS'!$A$3:$B$45,2,FALSE)</f>
        <v>HB Kinzigtal 2</v>
      </c>
      <c r="F80" s="24"/>
    </row>
    <row r="81" spans="1:6" x14ac:dyDescent="0.25">
      <c r="A81" s="23" t="s">
        <v>418</v>
      </c>
      <c r="B81" s="23">
        <v>75</v>
      </c>
      <c r="C81" s="23" t="s">
        <v>283</v>
      </c>
      <c r="D81" s="23">
        <v>5</v>
      </c>
      <c r="E81" s="24" t="str">
        <f>VLOOKUP($C81&amp;$D81,'Rangliste M-SW-RS'!$A$3:$B$45,2,FALSE)</f>
        <v>HB Kinzigtal 3</v>
      </c>
      <c r="F81" s="24"/>
    </row>
  </sheetData>
  <sheetProtection algorithmName="SHA-512" hashValue="d5fCFIZaKzPwQcViBbeW91xYN9uAEk631KWTAGbQrOMSijlrpD43/of2vRiLUqiI3IkNHCZjQ3nQkH3XvNGueQ==" saltValue="IwoLXvuDinsa+mW8WpFtPA==" spinCount="100000" sheet="1" objects="1" scenarios="1"/>
  <mergeCells count="1">
    <mergeCell ref="A4:F4"/>
  </mergeCells>
  <phoneticPr fontId="6" type="noConversion"/>
  <pageMargins left="0.7" right="0.7" top="0.78740157499999996" bottom="0.78740157499999996" header="0.3" footer="0.3"/>
  <pageSetup paperSize="9" scale="47" orientation="portrait" r:id="rId1"/>
  <rowBreaks count="1" manualBreakCount="1">
    <brk id="81" max="12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0DAADBE-65C2-4597-B08C-3E15A352C2E2}">
  <dimension ref="A1:H46"/>
  <sheetViews>
    <sheetView view="pageBreakPreview" zoomScale="115" zoomScaleNormal="100" zoomScaleSheetLayoutView="115" workbookViewId="0">
      <selection activeCell="D34" sqref="D34"/>
    </sheetView>
  </sheetViews>
  <sheetFormatPr baseColWidth="10" defaultColWidth="11.42578125" defaultRowHeight="15" x14ac:dyDescent="0.25"/>
  <cols>
    <col min="1" max="1" width="11.42578125" style="10" customWidth="1"/>
    <col min="2" max="2" width="32.85546875" style="10" customWidth="1"/>
    <col min="3" max="3" width="12.7109375" style="10" customWidth="1"/>
    <col min="4" max="4" width="30.140625" style="44" customWidth="1"/>
    <col min="5" max="6" width="11.42578125" style="10"/>
    <col min="7" max="7" width="27.5703125" style="10" bestFit="1" customWidth="1"/>
    <col min="8" max="16384" width="11.42578125" style="10"/>
  </cols>
  <sheetData>
    <row r="1" spans="1:8" x14ac:dyDescent="0.25">
      <c r="A1" s="12" t="s">
        <v>405</v>
      </c>
    </row>
    <row r="2" spans="1:8" x14ac:dyDescent="0.25">
      <c r="A2" s="12"/>
    </row>
    <row r="3" spans="1:8" x14ac:dyDescent="0.25">
      <c r="A3" s="15" t="s">
        <v>408</v>
      </c>
      <c r="B3" s="14" t="s">
        <v>192</v>
      </c>
      <c r="C3" s="46" t="s">
        <v>574</v>
      </c>
      <c r="D3" s="46" t="s">
        <v>407</v>
      </c>
    </row>
    <row r="4" spans="1:8" x14ac:dyDescent="0.25">
      <c r="A4" s="15" t="s">
        <v>408</v>
      </c>
      <c r="B4" s="14" t="s">
        <v>23</v>
      </c>
      <c r="C4" s="46" t="s">
        <v>581</v>
      </c>
      <c r="D4" s="46" t="s">
        <v>407</v>
      </c>
    </row>
    <row r="5" spans="1:8" x14ac:dyDescent="0.25">
      <c r="A5" s="15" t="s">
        <v>408</v>
      </c>
      <c r="B5" s="14" t="s">
        <v>44</v>
      </c>
      <c r="C5" s="46" t="s">
        <v>582</v>
      </c>
      <c r="D5" s="46" t="s">
        <v>407</v>
      </c>
      <c r="G5" s="10" t="s">
        <v>356</v>
      </c>
      <c r="H5" s="10">
        <v>0</v>
      </c>
    </row>
    <row r="6" spans="1:8" x14ac:dyDescent="0.25">
      <c r="A6" s="16" t="s">
        <v>370</v>
      </c>
      <c r="B6" s="16" t="str" cm="1">
        <f t="array" aca="1" ref="B6" ca="1">INDIRECT(ADDRESS(7+$H$6,2,1,1,"07_NZ"))</f>
        <v>HSG Hossingen-Meßstetten</v>
      </c>
      <c r="C6" s="16" t="s">
        <v>583</v>
      </c>
      <c r="D6" s="16" t="s">
        <v>403</v>
      </c>
      <c r="G6" s="10" t="s">
        <v>355</v>
      </c>
      <c r="H6" s="10">
        <v>3</v>
      </c>
    </row>
    <row r="7" spans="1:8" x14ac:dyDescent="0.25">
      <c r="A7" s="16" t="s">
        <v>371</v>
      </c>
      <c r="B7" s="16" t="str" cm="1">
        <f t="array" aca="1" ref="B7" ca="1">INDIRECT(ADDRESS(8+$H$6,2,1,1,"07_NZ"))</f>
        <v>VfH 87 Schwenningen</v>
      </c>
      <c r="C7" s="16" t="s">
        <v>584</v>
      </c>
      <c r="D7" s="16" t="s">
        <v>403</v>
      </c>
    </row>
    <row r="8" spans="1:8" x14ac:dyDescent="0.25">
      <c r="A8" s="11" t="s">
        <v>372</v>
      </c>
      <c r="B8" s="10" t="str" cm="1">
        <f t="array" aca="1" ref="B8" ca="1">INDIRECT(ADDRESS(9+$H$6,2,1,1,"07_NZ"))</f>
        <v>HSG Albstadt 2</v>
      </c>
      <c r="C8" s="11" t="s">
        <v>585</v>
      </c>
      <c r="D8" s="45" t="s">
        <v>579</v>
      </c>
    </row>
    <row r="9" spans="1:8" x14ac:dyDescent="0.25">
      <c r="A9" s="11" t="s">
        <v>369</v>
      </c>
      <c r="B9" s="10" t="str" cm="1">
        <f t="array" aca="1" ref="B9" ca="1">INDIRECT(ADDRESS(10+$H$6,2,1,1,"07_NZ"))</f>
        <v>HSG Rietheim-Weilheim</v>
      </c>
      <c r="C9" s="11" t="s">
        <v>568</v>
      </c>
      <c r="D9" s="45" t="s">
        <v>579</v>
      </c>
    </row>
    <row r="10" spans="1:8" x14ac:dyDescent="0.25">
      <c r="A10" s="11" t="s">
        <v>373</v>
      </c>
      <c r="B10" s="10" t="str" cm="1">
        <f t="array" aca="1" ref="B10" ca="1">INDIRECT(ADDRESS(11+$H$6,2,1,1,"07_NZ"))</f>
        <v>HWB Handball Winterlingen-Bitz</v>
      </c>
      <c r="C10" s="11" t="s">
        <v>569</v>
      </c>
      <c r="D10" s="45" t="s">
        <v>579</v>
      </c>
    </row>
    <row r="11" spans="1:8" x14ac:dyDescent="0.25">
      <c r="A11" s="11" t="s">
        <v>374</v>
      </c>
      <c r="B11" s="10" t="str" cm="1">
        <f t="array" aca="1" ref="B11" ca="1">INDIRECT(ADDRESS(12+$H$6,2,1,1,"07_NZ"))</f>
        <v>TV 1905 Streichen</v>
      </c>
      <c r="C11" s="11" t="s">
        <v>586</v>
      </c>
      <c r="D11" s="45" t="s">
        <v>579</v>
      </c>
    </row>
    <row r="12" spans="1:8" x14ac:dyDescent="0.25">
      <c r="A12" s="11" t="s">
        <v>375</v>
      </c>
      <c r="B12" s="10" t="str" cm="1">
        <f t="array" aca="1" ref="B12" ca="1">INDIRECT(ADDRESS(13+$H$6,2,1,1,"07_NZ"))</f>
        <v>HSG Neckartal</v>
      </c>
      <c r="C12" s="11" t="s">
        <v>587</v>
      </c>
      <c r="D12" s="45" t="s">
        <v>579</v>
      </c>
    </row>
    <row r="13" spans="1:8" x14ac:dyDescent="0.25">
      <c r="A13" s="11" t="s">
        <v>376</v>
      </c>
      <c r="B13" s="10" t="str" cm="1">
        <f t="array" aca="1" ref="B13" ca="1">INDIRECT(ADDRESS(14+$H$6,2,1,1,"07_NZ"))</f>
        <v>HSG Fridingen/Mühlheim 2</v>
      </c>
      <c r="C13" s="11" t="s">
        <v>420</v>
      </c>
      <c r="D13" s="45" t="s">
        <v>579</v>
      </c>
    </row>
    <row r="14" spans="1:8" x14ac:dyDescent="0.25">
      <c r="A14" s="11" t="s">
        <v>377</v>
      </c>
      <c r="B14" s="10" t="str" cm="1">
        <f t="array" aca="1" ref="B14" ca="1">INDIRECT(ADDRESS(19+$H$6,2,1,1,"07_NZ"))</f>
        <v>HSG Baar 2</v>
      </c>
      <c r="C14" s="11" t="s">
        <v>589</v>
      </c>
      <c r="D14" s="45" t="s">
        <v>579</v>
      </c>
    </row>
    <row r="15" spans="1:8" x14ac:dyDescent="0.25">
      <c r="A15" s="11" t="s">
        <v>256</v>
      </c>
      <c r="B15" s="10" t="str" cm="1">
        <f t="array" aca="1" ref="B15" ca="1">INDIRECT(ADDRESS(15+$H$6,2,1,1,"07_NZ"))</f>
        <v>TV Onstmettingen</v>
      </c>
      <c r="C15" s="11" t="s">
        <v>635</v>
      </c>
      <c r="D15" s="45" t="s">
        <v>579</v>
      </c>
    </row>
    <row r="16" spans="1:8" x14ac:dyDescent="0.25">
      <c r="A16" s="11" t="s">
        <v>257</v>
      </c>
      <c r="B16" s="11" t="str" cm="1">
        <f t="array" aca="1" ref="B16" ca="1">INDIRECT(ADDRESS(20+$H$6,2,1,1,"07_NZ"))</f>
        <v>TV Aixheim 2</v>
      </c>
      <c r="C16" s="11" t="s">
        <v>421</v>
      </c>
      <c r="D16" s="45" t="s">
        <v>579</v>
      </c>
    </row>
    <row r="17" spans="1:4" x14ac:dyDescent="0.25">
      <c r="A17" s="11" t="s">
        <v>258</v>
      </c>
      <c r="B17" s="11" t="str" cm="1">
        <f t="array" aca="1" ref="B17" ca="1">INDIRECT(ADDRESS(21+$H$6,2,1,1,"07_NZ"))</f>
        <v>HSG Rottweil 2</v>
      </c>
      <c r="C17" s="11" t="s">
        <v>590</v>
      </c>
      <c r="D17" s="45" t="s">
        <v>579</v>
      </c>
    </row>
    <row r="18" spans="1:4" x14ac:dyDescent="0.25">
      <c r="A18" s="11" t="s">
        <v>259</v>
      </c>
      <c r="B18" s="11" t="str" cm="1">
        <f t="array" aca="1" ref="B18" ca="1">INDIRECT(ADDRESS(22+$H$6,2,1,1,"07_NZ"))</f>
        <v>TV Weilstetten 3</v>
      </c>
      <c r="C18" s="11" t="s">
        <v>591</v>
      </c>
      <c r="D18" s="45" t="s">
        <v>579</v>
      </c>
    </row>
    <row r="19" spans="1:4" x14ac:dyDescent="0.25">
      <c r="A19" s="11" t="s">
        <v>260</v>
      </c>
      <c r="B19" s="11" t="str" cm="1">
        <f t="array" aca="1" ref="B19" ca="1">INDIRECT(ADDRESS(23+$H$6,2,1,1,"07_NZ"))</f>
        <v>HC Frittlingen-Balgheim-Neufra</v>
      </c>
      <c r="C19" s="11" t="s">
        <v>592</v>
      </c>
      <c r="D19" s="45" t="s">
        <v>579</v>
      </c>
    </row>
    <row r="20" spans="1:4" x14ac:dyDescent="0.25">
      <c r="A20" s="11" t="s">
        <v>261</v>
      </c>
      <c r="B20" s="11" t="str" cm="1">
        <f t="array" aca="1" ref="B20" ca="1">INDIRECT(ADDRESS(24+$H$6,2,1,1,"07_NZ"))</f>
        <v>TG Schömberg 2</v>
      </c>
      <c r="C20" s="11" t="s">
        <v>422</v>
      </c>
      <c r="D20" s="45" t="s">
        <v>579</v>
      </c>
    </row>
    <row r="21" spans="1:4" x14ac:dyDescent="0.25">
      <c r="A21" s="11" t="s">
        <v>262</v>
      </c>
      <c r="B21" s="11" t="str" cm="1">
        <f t="array" aca="1" ref="B21" ca="1">INDIRECT(ADDRESS(25+$H$6,2,1,1,"07_NZ"))</f>
        <v>TG 1859 Schwenningen</v>
      </c>
      <c r="C21" s="11" t="s">
        <v>593</v>
      </c>
      <c r="D21" s="45" t="s">
        <v>579</v>
      </c>
    </row>
    <row r="22" spans="1:4" x14ac:dyDescent="0.25">
      <c r="A22" s="11" t="s">
        <v>263</v>
      </c>
      <c r="B22" s="11" t="str" cm="1">
        <f t="array" aca="1" ref="B22" ca="1">INDIRECT(ADDRESS(26+$H$6,2,1,1,"07_NZ"))</f>
        <v>SG Dunningen/Schramberg 2</v>
      </c>
      <c r="C22" s="11" t="s">
        <v>594</v>
      </c>
      <c r="D22" s="45" t="s">
        <v>579</v>
      </c>
    </row>
    <row r="23" spans="1:4" x14ac:dyDescent="0.25">
      <c r="A23" s="11" t="s">
        <v>264</v>
      </c>
      <c r="B23" s="11" t="str" cm="1">
        <f t="array" aca="1" ref="B23" ca="1">INDIRECT(ADDRESS(27+$H$6,2,1,1,"07_NZ"))</f>
        <v>TV Spaichingen 2</v>
      </c>
      <c r="C23" s="11" t="s">
        <v>423</v>
      </c>
      <c r="D23" s="45" t="s">
        <v>579</v>
      </c>
    </row>
    <row r="24" spans="1:4" x14ac:dyDescent="0.25">
      <c r="A24" s="11" t="s">
        <v>265</v>
      </c>
      <c r="B24" s="11" t="str" cm="1">
        <f t="array" aca="1" ref="B24" ca="1">INDIRECT(ADDRESS(28+$H$6,2,1,1,"07_NZ"))</f>
        <v>TSV Burladingen</v>
      </c>
      <c r="C24" s="11" t="s">
        <v>595</v>
      </c>
      <c r="D24" s="45" t="s">
        <v>579</v>
      </c>
    </row>
    <row r="25" spans="1:4" x14ac:dyDescent="0.25">
      <c r="A25" s="11" t="s">
        <v>266</v>
      </c>
      <c r="B25" s="11" t="str" cm="1">
        <f t="array" aca="1" ref="B25" ca="1">INDIRECT(ADDRESS(33+$H$6,2,1,1,"07_NZ"))</f>
        <v>HSG Baar 3</v>
      </c>
      <c r="C25" s="11" t="s">
        <v>588</v>
      </c>
      <c r="D25" s="45" t="s">
        <v>579</v>
      </c>
    </row>
    <row r="26" spans="1:4" x14ac:dyDescent="0.25">
      <c r="A26" s="11" t="s">
        <v>267</v>
      </c>
      <c r="B26" s="11" t="str" cm="1">
        <f t="array" aca="1" ref="B26" ca="1">INDIRECT(ADDRESS(29+$H$6,2,1,1,"07_NZ"))</f>
        <v>HSG Rietheim-Weilheim 2</v>
      </c>
      <c r="C26" s="11" t="s">
        <v>596</v>
      </c>
      <c r="D26" s="45" t="s">
        <v>579</v>
      </c>
    </row>
    <row r="27" spans="1:4" x14ac:dyDescent="0.25">
      <c r="A27" s="11" t="s">
        <v>268</v>
      </c>
      <c r="B27" s="11" t="str" cm="1">
        <f t="array" aca="1" ref="B27" ca="1">INDIRECT(ADDRESS(34+$H$6,2,1,1,"07_NZ"))</f>
        <v>HK Ostdorf/Geislingen 2</v>
      </c>
      <c r="C27" s="11" t="s">
        <v>426</v>
      </c>
      <c r="D27" s="45" t="s">
        <v>579</v>
      </c>
    </row>
    <row r="28" spans="1:4" x14ac:dyDescent="0.25">
      <c r="A28" s="11" t="s">
        <v>269</v>
      </c>
      <c r="B28" s="11" t="str" cm="1">
        <f t="array" aca="1" ref="B28" ca="1">INDIRECT(ADDRESS(35+$H$6,2,1,1,"07_NZ"))</f>
        <v>HSG Hossingen-Meßstetten 2</v>
      </c>
      <c r="C28" s="11" t="s">
        <v>597</v>
      </c>
      <c r="D28" s="45" t="s">
        <v>579</v>
      </c>
    </row>
    <row r="29" spans="1:4" x14ac:dyDescent="0.25">
      <c r="A29" s="11" t="s">
        <v>270</v>
      </c>
      <c r="B29" s="11" t="str" cm="1">
        <f t="array" aca="1" ref="B29" ca="1">INDIRECT(ADDRESS(36+$H$6,2,1,1,"07_NZ"))</f>
        <v>HSG Albstadt 3</v>
      </c>
      <c r="C29" s="11" t="s">
        <v>424</v>
      </c>
      <c r="D29" s="45" t="s">
        <v>579</v>
      </c>
    </row>
    <row r="30" spans="1:4" x14ac:dyDescent="0.25">
      <c r="A30" s="11" t="s">
        <v>271</v>
      </c>
      <c r="B30" s="11" t="str" cm="1">
        <f t="array" aca="1" ref="B30" ca="1">INDIRECT(ADDRESS(37+$H$6,2,1,1,"07_NZ"))</f>
        <v>TV Spaichingen 3</v>
      </c>
      <c r="C30" s="11" t="s">
        <v>425</v>
      </c>
      <c r="D30" s="45" t="s">
        <v>579</v>
      </c>
    </row>
    <row r="31" spans="1:4" x14ac:dyDescent="0.25">
      <c r="A31" s="11" t="s">
        <v>272</v>
      </c>
      <c r="B31" s="11" t="str" cm="1">
        <f t="array" aca="1" ref="B31" ca="1">INDIRECT(ADDRESS(38+$H$6,2,1,1,"07_NZ"))</f>
        <v>VfH 87 Schwenningen 2</v>
      </c>
      <c r="C31" s="11" t="s">
        <v>599</v>
      </c>
      <c r="D31" s="45" t="s">
        <v>579</v>
      </c>
    </row>
    <row r="32" spans="1:4" x14ac:dyDescent="0.25">
      <c r="A32" s="11" t="s">
        <v>273</v>
      </c>
      <c r="B32" s="11" t="str" cm="1">
        <f t="array" aca="1" ref="B32" ca="1">INDIRECT(ADDRESS(39+$H$6,2,1,1,"07_NZ"))</f>
        <v>TV Hechingen</v>
      </c>
      <c r="C32" s="11" t="s">
        <v>600</v>
      </c>
      <c r="D32" s="45" t="s">
        <v>579</v>
      </c>
    </row>
    <row r="33" spans="1:4" x14ac:dyDescent="0.25">
      <c r="A33" s="11" t="s">
        <v>274</v>
      </c>
      <c r="B33" s="11" t="str" cm="1">
        <f t="array" aca="1" ref="B33" ca="1">INDIRECT(ADDRESS(40+$H$6,2,1,1,"07_NZ"))</f>
        <v>SG Dunningen/Schramberg 3</v>
      </c>
      <c r="C33" s="11" t="s">
        <v>427</v>
      </c>
      <c r="D33" s="45" t="s">
        <v>579</v>
      </c>
    </row>
    <row r="34" spans="1:4" x14ac:dyDescent="0.25">
      <c r="A34" s="11" t="s">
        <v>275</v>
      </c>
      <c r="B34" s="11" t="str" cm="1">
        <f t="array" aca="1" ref="B34" ca="1">INDIRECT(ADDRESS(45+$H$6,2,1,1,"07_NZ"))</f>
        <v>TV Onstmettingen 2</v>
      </c>
      <c r="C34" s="11" t="s">
        <v>598</v>
      </c>
      <c r="D34" s="45" t="s">
        <v>579</v>
      </c>
    </row>
    <row r="35" spans="1:4" x14ac:dyDescent="0.25">
      <c r="A35" s="11" t="s">
        <v>276</v>
      </c>
      <c r="B35" s="11" t="str" cm="1">
        <f t="array" aca="1" ref="B35" ca="1">INDIRECT(ADDRESS(41+$H$6,2,1,1,"07_NZ"))</f>
        <v>HSG Fridingen/Mühlheim 3</v>
      </c>
      <c r="C35" s="11" t="s">
        <v>601</v>
      </c>
      <c r="D35" s="45" t="s">
        <v>579</v>
      </c>
    </row>
    <row r="36" spans="1:4" x14ac:dyDescent="0.25">
      <c r="A36" s="11" t="s">
        <v>277</v>
      </c>
      <c r="B36" s="11" t="str" cm="1">
        <f t="array" aca="1" ref="B36" ca="1">INDIRECT(ADDRESS(46+$H$6,2,1,1,"07_NZ"))</f>
        <v>HC Frittlingen-Balgheim-Neufra 2</v>
      </c>
      <c r="C36" s="11" t="s">
        <v>602</v>
      </c>
      <c r="D36" s="45" t="s">
        <v>579</v>
      </c>
    </row>
    <row r="37" spans="1:4" x14ac:dyDescent="0.25">
      <c r="A37" s="11" t="s">
        <v>278</v>
      </c>
      <c r="B37" s="11" t="str" cm="1">
        <f t="array" aca="1" ref="B37" ca="1">INDIRECT(ADDRESS(47+$H$6,2,1,1,"07_NZ"))</f>
        <v>HK Ostdorf/Geislingen 3</v>
      </c>
      <c r="C37" s="11" t="s">
        <v>570</v>
      </c>
      <c r="D37" s="45" t="s">
        <v>579</v>
      </c>
    </row>
    <row r="38" spans="1:4" x14ac:dyDescent="0.25">
      <c r="A38" s="11" t="s">
        <v>279</v>
      </c>
      <c r="B38" s="11" t="str" cm="1">
        <f t="array" aca="1" ref="B38" ca="1">INDIRECT(ADDRESS(48+$H$6,2,1,1,"07_NZ"))</f>
        <v>TSV Stetten a.k.M.</v>
      </c>
      <c r="C38" s="11" t="s">
        <v>603</v>
      </c>
      <c r="D38" s="45" t="s">
        <v>579</v>
      </c>
    </row>
    <row r="39" spans="1:4" x14ac:dyDescent="0.25">
      <c r="A39" s="11" t="s">
        <v>280</v>
      </c>
      <c r="B39" s="11" t="str" cm="1">
        <f t="array" aca="1" ref="B39" ca="1">INDIRECT(ADDRESS(49+$H$6,2,1,1,"07_NZ"))</f>
        <v>TV 1905 Streichen 2</v>
      </c>
      <c r="C39" s="11" t="s">
        <v>604</v>
      </c>
      <c r="D39" s="45" t="s">
        <v>579</v>
      </c>
    </row>
    <row r="40" spans="1:4" x14ac:dyDescent="0.25">
      <c r="A40" s="11" t="s">
        <v>281</v>
      </c>
      <c r="B40" s="11" t="str" cm="1">
        <f t="array" aca="1" ref="B40" ca="1">INDIRECT(ADDRESS(50+$H$6,2,1,1,"07_NZ"))</f>
        <v>HSG Neckartal 2</v>
      </c>
      <c r="C40" s="11" t="s">
        <v>605</v>
      </c>
      <c r="D40" s="45" t="s">
        <v>579</v>
      </c>
    </row>
    <row r="41" spans="1:4" x14ac:dyDescent="0.25">
      <c r="A41" s="11" t="s">
        <v>282</v>
      </c>
      <c r="B41" s="11" t="str" cm="1">
        <f t="array" aca="1" ref="B41" ca="1">INDIRECT(ADDRESS(51+$H$6,2,1,1,"07_NZ"))</f>
        <v>HWB Handball Winterlingen-Bitz 2</v>
      </c>
      <c r="C41" s="11" t="s">
        <v>606</v>
      </c>
      <c r="D41" s="45" t="s">
        <v>579</v>
      </c>
    </row>
    <row r="42" spans="1:4" x14ac:dyDescent="0.25">
      <c r="B42" s="11"/>
      <c r="C42" s="11"/>
    </row>
    <row r="43" spans="1:4" x14ac:dyDescent="0.25">
      <c r="B43" s="11"/>
      <c r="C43" s="11"/>
    </row>
    <row r="44" spans="1:4" x14ac:dyDescent="0.25">
      <c r="B44" s="11"/>
      <c r="C44" s="11"/>
    </row>
    <row r="45" spans="1:4" x14ac:dyDescent="0.25">
      <c r="B45" s="11"/>
      <c r="C45" s="11"/>
    </row>
    <row r="46" spans="1:4" x14ac:dyDescent="0.25">
      <c r="B46" s="11"/>
      <c r="C46" s="11"/>
    </row>
  </sheetData>
  <phoneticPr fontId="6" type="noConversion"/>
  <pageMargins left="0.7" right="0.7" top="0.78740157499999996" bottom="0.78740157499999996" header="0.3" footer="0.3"/>
  <pageSetup paperSize="9" scale="95" orientation="portrait" r:id="rId1"/>
  <colBreaks count="1" manualBreakCount="1">
    <brk id="4" max="1048575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752BF0F-5FC7-47C6-8E81-2FE23B437191}">
  <dimension ref="A1:H27"/>
  <sheetViews>
    <sheetView view="pageBreakPreview" zoomScale="115" zoomScaleNormal="100" zoomScaleSheetLayoutView="115" workbookViewId="0">
      <selection activeCell="D6" sqref="D6"/>
    </sheetView>
  </sheetViews>
  <sheetFormatPr baseColWidth="10" defaultColWidth="11.42578125" defaultRowHeight="15" x14ac:dyDescent="0.25"/>
  <cols>
    <col min="1" max="1" width="11.42578125" style="10"/>
    <col min="2" max="2" width="32.85546875" style="10" customWidth="1"/>
    <col min="3" max="3" width="12.7109375" style="10" customWidth="1"/>
    <col min="4" max="4" width="30.140625" style="17" customWidth="1"/>
    <col min="5" max="6" width="11.42578125" style="10"/>
    <col min="7" max="7" width="27.5703125" style="10" bestFit="1" customWidth="1"/>
    <col min="8" max="16384" width="11.42578125" style="10"/>
  </cols>
  <sheetData>
    <row r="1" spans="1:8" x14ac:dyDescent="0.25">
      <c r="A1" s="12" t="s">
        <v>405</v>
      </c>
      <c r="G1" s="10" t="s">
        <v>356</v>
      </c>
      <c r="H1" s="10">
        <v>2</v>
      </c>
    </row>
    <row r="2" spans="1:8" x14ac:dyDescent="0.25">
      <c r="A2" s="12"/>
      <c r="G2" s="10" t="s">
        <v>355</v>
      </c>
      <c r="H2" s="10">
        <v>2</v>
      </c>
    </row>
    <row r="3" spans="1:8" x14ac:dyDescent="0.25">
      <c r="A3" s="15" t="s">
        <v>408</v>
      </c>
      <c r="B3" s="14" t="str" cm="1">
        <f t="array" aca="1" ref="B3" ca="1">INDIRECT(ADDRESS(199+$H$2,2,1,1,"07_NZ"))</f>
        <v>SG Dunningen/Schramberg</v>
      </c>
      <c r="C3" s="46" t="s">
        <v>438</v>
      </c>
      <c r="D3" s="14" t="s">
        <v>407</v>
      </c>
    </row>
    <row r="4" spans="1:8" x14ac:dyDescent="0.25">
      <c r="A4" s="15" t="s">
        <v>408</v>
      </c>
      <c r="B4" s="14" t="str" cm="1">
        <f t="array" aca="1" ref="B4" ca="1">INDIRECT(ADDRESS(200+$H$2,2,1,1,"07_NZ"))</f>
        <v>TV Spaichingen</v>
      </c>
      <c r="C4" s="46" t="s">
        <v>607</v>
      </c>
      <c r="D4" s="14" t="s">
        <v>407</v>
      </c>
    </row>
    <row r="5" spans="1:8" x14ac:dyDescent="0.25">
      <c r="A5" s="27" t="s">
        <v>370</v>
      </c>
      <c r="B5" s="16" t="str" cm="1">
        <f t="array" aca="1" ref="B5" ca="1">INDIRECT(ADDRESS(201+$H$2,2,1,1,"07_NZ"))</f>
        <v>HSG Neckartal</v>
      </c>
      <c r="C5" s="27" t="s">
        <v>608</v>
      </c>
      <c r="D5" s="27" t="s">
        <v>578</v>
      </c>
    </row>
    <row r="6" spans="1:8" x14ac:dyDescent="0.25">
      <c r="A6" s="11" t="s">
        <v>371</v>
      </c>
      <c r="B6" s="10" t="s">
        <v>194</v>
      </c>
      <c r="C6" t="s">
        <v>615</v>
      </c>
      <c r="D6" t="s">
        <v>437</v>
      </c>
    </row>
    <row r="7" spans="1:8" x14ac:dyDescent="0.25">
      <c r="A7" s="11" t="s">
        <v>372</v>
      </c>
      <c r="B7" s="10" t="s">
        <v>36</v>
      </c>
      <c r="C7" t="s">
        <v>616</v>
      </c>
      <c r="D7" t="s">
        <v>437</v>
      </c>
    </row>
    <row r="8" spans="1:8" x14ac:dyDescent="0.25">
      <c r="A8" s="11" t="s">
        <v>369</v>
      </c>
      <c r="B8" s="10" t="str" cm="1">
        <f t="array" aca="1" ref="B8" ca="1">INDIRECT(ADDRESS(202+$H$2,2,1,1,"07_NZ"))</f>
        <v>TV Onstmettingen</v>
      </c>
      <c r="C8" t="s">
        <v>439</v>
      </c>
      <c r="D8" t="s">
        <v>579</v>
      </c>
    </row>
    <row r="9" spans="1:8" x14ac:dyDescent="0.25">
      <c r="A9" s="11" t="s">
        <v>373</v>
      </c>
      <c r="B9" s="10" t="str" cm="1">
        <f t="array" aca="1" ref="B9" ca="1">INDIRECT(ADDRESS(203+$H$2,2,1,1,"07_NZ"))</f>
        <v>HSG Rietheim-Weilheim</v>
      </c>
      <c r="C9" t="s">
        <v>609</v>
      </c>
      <c r="D9" t="s">
        <v>579</v>
      </c>
    </row>
    <row r="10" spans="1:8" x14ac:dyDescent="0.25">
      <c r="A10" s="11" t="s">
        <v>374</v>
      </c>
      <c r="B10" s="10" t="str" cm="1">
        <f t="array" aca="1" ref="B10" ca="1">INDIRECT(ADDRESS(204+$H$2,2,1,1,"07_NZ"))</f>
        <v>HSG Baar 2</v>
      </c>
      <c r="C10" t="s">
        <v>440</v>
      </c>
      <c r="D10" t="s">
        <v>579</v>
      </c>
    </row>
    <row r="11" spans="1:8" x14ac:dyDescent="0.25">
      <c r="A11" s="11" t="s">
        <v>375</v>
      </c>
      <c r="B11" s="10" t="str" cm="1">
        <f t="array" aca="1" ref="B11" ca="1">INDIRECT(ADDRESS(205+$H$2,2,1,1,"07_NZ"))</f>
        <v>TV Weilstetten 2</v>
      </c>
      <c r="C11" t="s">
        <v>610</v>
      </c>
      <c r="D11" t="s">
        <v>579</v>
      </c>
    </row>
    <row r="12" spans="1:8" x14ac:dyDescent="0.25">
      <c r="A12" s="11" t="s">
        <v>376</v>
      </c>
      <c r="B12" s="10" t="str" cm="1">
        <f t="array" aca="1" ref="B12" ca="1">INDIRECT(ADDRESS(206+$H$2,2,1,1,"07_NZ"))</f>
        <v>HC Frittlingen-Balgheim-Neufra</v>
      </c>
      <c r="C12" t="s">
        <v>611</v>
      </c>
      <c r="D12" t="s">
        <v>579</v>
      </c>
    </row>
    <row r="13" spans="1:8" x14ac:dyDescent="0.25">
      <c r="A13" s="11" t="s">
        <v>377</v>
      </c>
      <c r="B13" s="10" t="str" cm="1">
        <f t="array" aca="1" ref="B13" ca="1">INDIRECT(ADDRESS(211+$H$2,2,1,1,"07_NZ"))</f>
        <v>HSG Schwenningen</v>
      </c>
      <c r="C13" t="s">
        <v>623</v>
      </c>
      <c r="D13" t="s">
        <v>579</v>
      </c>
    </row>
    <row r="14" spans="1:8" x14ac:dyDescent="0.25">
      <c r="A14" s="11" t="s">
        <v>256</v>
      </c>
      <c r="B14" s="10" t="str" cm="1">
        <f t="array" aca="1" ref="B14" ca="1">INDIRECT(ADDRESS(207+$H$2,2,1,1,"07_NZ"))</f>
        <v>HK Ostdorf/Geislingen</v>
      </c>
      <c r="C14" t="s">
        <v>612</v>
      </c>
      <c r="D14" t="s">
        <v>579</v>
      </c>
    </row>
    <row r="15" spans="1:8" x14ac:dyDescent="0.25">
      <c r="A15" s="11" t="s">
        <v>257</v>
      </c>
      <c r="B15" s="10" t="str" cm="1">
        <f t="array" aca="1" ref="B15" ca="1">INDIRECT(ADDRESS(212+$H$2,2,1,1,"07_NZ"))</f>
        <v>TG Schömberg</v>
      </c>
      <c r="C15" t="s">
        <v>622</v>
      </c>
      <c r="D15" t="s">
        <v>579</v>
      </c>
    </row>
    <row r="16" spans="1:8" x14ac:dyDescent="0.25">
      <c r="A16" s="11" t="s">
        <v>258</v>
      </c>
      <c r="B16" s="10" t="str" cm="1">
        <f t="array" aca="1" ref="B16" ca="1">INDIRECT(ADDRESS(213+$H$2,2,1,1,"07_NZ"))</f>
        <v>HSG Baar 3</v>
      </c>
      <c r="C16" t="s">
        <v>441</v>
      </c>
      <c r="D16" t="s">
        <v>579</v>
      </c>
    </row>
    <row r="17" spans="1:8" x14ac:dyDescent="0.25">
      <c r="A17" s="11" t="s">
        <v>259</v>
      </c>
      <c r="B17" s="10" t="str" cm="1">
        <f t="array" aca="1" ref="B17" ca="1">INDIRECT(ADDRESS(214+$H$2,2,1,1,"07_NZ"))</f>
        <v>HSG Rottweil 2</v>
      </c>
      <c r="C17" t="s">
        <v>621</v>
      </c>
      <c r="D17" t="s">
        <v>579</v>
      </c>
    </row>
    <row r="18" spans="1:8" x14ac:dyDescent="0.25">
      <c r="A18" s="11" t="s">
        <v>260</v>
      </c>
      <c r="B18" s="10" t="str" cm="1">
        <f t="array" aca="1" ref="B18" ca="1">INDIRECT(ADDRESS(219+$H$2,2,1,1,"07_NZ"))</f>
        <v>HSG Neckartal 2</v>
      </c>
      <c r="C18" t="s">
        <v>617</v>
      </c>
      <c r="D18" t="s">
        <v>579</v>
      </c>
    </row>
    <row r="19" spans="1:8" x14ac:dyDescent="0.25">
      <c r="A19" s="11" t="s">
        <v>261</v>
      </c>
      <c r="B19" s="10" t="str" cm="1">
        <f t="array" aca="1" ref="B19" ca="1">INDIRECT(ADDRESS(215+$H$2,2,1,1,"07_NZ"))</f>
        <v>SG Dunningen/Schramberg 2</v>
      </c>
      <c r="C19" t="s">
        <v>442</v>
      </c>
      <c r="D19" t="s">
        <v>579</v>
      </c>
    </row>
    <row r="20" spans="1:8" x14ac:dyDescent="0.25">
      <c r="A20" s="11" t="s">
        <v>262</v>
      </c>
      <c r="B20" s="10" t="str" cm="1">
        <f t="array" aca="1" ref="B20" ca="1">INDIRECT(ADDRESS(220+$H$2,2,1,1,"07_NZ"))</f>
        <v>HSG Fridingen/Mühlheim 3</v>
      </c>
      <c r="C20" t="s">
        <v>618</v>
      </c>
      <c r="D20" t="s">
        <v>579</v>
      </c>
    </row>
    <row r="21" spans="1:8" x14ac:dyDescent="0.25">
      <c r="A21" s="11" t="s">
        <v>263</v>
      </c>
      <c r="B21" s="10" t="str" cm="1">
        <f t="array" aca="1" ref="B21" ca="1">INDIRECT(ADDRESS(221+$H$2,2,1,1,"07_NZ"))</f>
        <v>HSG Albstadt 2</v>
      </c>
      <c r="C21" t="s">
        <v>619</v>
      </c>
      <c r="D21" t="s">
        <v>579</v>
      </c>
    </row>
    <row r="22" spans="1:8" x14ac:dyDescent="0.25">
      <c r="A22" s="11" t="s">
        <v>264</v>
      </c>
      <c r="B22" s="10" t="str" cm="1">
        <f t="array" aca="1" ref="B22" ca="1">INDIRECT(ADDRESS(222+$H$2,2,1,1,"07_NZ"))</f>
        <v>HWB Handball Winterlingen-Bitz 2</v>
      </c>
      <c r="C22" t="s">
        <v>620</v>
      </c>
      <c r="D22" t="s">
        <v>579</v>
      </c>
    </row>
    <row r="23" spans="1:8" x14ac:dyDescent="0.25">
      <c r="A23" s="11" t="s">
        <v>265</v>
      </c>
      <c r="B23" s="10" t="str" cm="1">
        <f t="array" aca="1" ref="B23" ca="1">INDIRECT(ADDRESS(223+$H$2,2,1,1,"07_NZ"))</f>
        <v>TSV Burladingen</v>
      </c>
      <c r="C23" t="s">
        <v>444</v>
      </c>
      <c r="D23" t="s">
        <v>579</v>
      </c>
    </row>
    <row r="24" spans="1:8" x14ac:dyDescent="0.25">
      <c r="A24" s="11"/>
      <c r="D24"/>
    </row>
    <row r="25" spans="1:8" s="17" customFormat="1" x14ac:dyDescent="0.25">
      <c r="A25" s="10"/>
      <c r="B25" s="11"/>
      <c r="C25" s="11"/>
      <c r="E25" s="10"/>
      <c r="F25" s="10"/>
      <c r="G25" s="10"/>
      <c r="H25" s="10"/>
    </row>
    <row r="26" spans="1:8" s="17" customFormat="1" x14ac:dyDescent="0.25">
      <c r="A26" s="10"/>
      <c r="B26" s="11"/>
      <c r="C26" s="11"/>
      <c r="E26" s="10"/>
      <c r="F26" s="10"/>
      <c r="G26" s="10"/>
      <c r="H26" s="10"/>
    </row>
    <row r="27" spans="1:8" s="17" customFormat="1" x14ac:dyDescent="0.25">
      <c r="A27" s="10"/>
      <c r="B27" s="11"/>
      <c r="C27" s="11"/>
      <c r="E27" s="10"/>
      <c r="F27" s="10"/>
      <c r="G27" s="10"/>
      <c r="H27" s="10"/>
    </row>
  </sheetData>
  <phoneticPr fontId="6" type="noConversion"/>
  <pageMargins left="0.7" right="0.7" top="0.78740157499999996" bottom="0.78740157499999996" header="0.3" footer="0.3"/>
  <pageSetup paperSize="9" scale="99" orientation="portrait" r:id="rId1"/>
  <colBreaks count="1" manualBreakCount="1">
    <brk id="4" max="1048575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A6DEA56-1D09-45F6-A90C-25BBC653A1B4}">
  <dimension ref="A1:H36"/>
  <sheetViews>
    <sheetView view="pageBreakPreview" zoomScale="115" zoomScaleNormal="100" zoomScaleSheetLayoutView="115" workbookViewId="0">
      <selection activeCell="D19" sqref="D19"/>
    </sheetView>
  </sheetViews>
  <sheetFormatPr baseColWidth="10" defaultColWidth="11.42578125" defaultRowHeight="15" x14ac:dyDescent="0.25"/>
  <cols>
    <col min="1" max="1" width="11.42578125" style="10" customWidth="1"/>
    <col min="2" max="2" width="33" style="10" customWidth="1"/>
    <col min="3" max="3" width="12.85546875" style="10" customWidth="1"/>
    <col min="4" max="4" width="29.85546875" style="10" customWidth="1"/>
    <col min="5" max="6" width="11.42578125" style="10"/>
    <col min="7" max="7" width="27.5703125" style="10" bestFit="1" customWidth="1"/>
    <col min="8" max="16384" width="11.42578125" style="10"/>
  </cols>
  <sheetData>
    <row r="1" spans="1:8" s="12" customFormat="1" x14ac:dyDescent="0.25">
      <c r="A1" s="12" t="s">
        <v>404</v>
      </c>
    </row>
    <row r="2" spans="1:8" s="12" customFormat="1" x14ac:dyDescent="0.25"/>
    <row r="3" spans="1:8" x14ac:dyDescent="0.25">
      <c r="A3" s="16" t="s">
        <v>378</v>
      </c>
      <c r="B3" s="16" t="str" cm="1">
        <f t="array" aca="1" ref="B3" ca="1">INDIRECT(ADDRESS(7+$H$4,2,1,1,"HB"))</f>
        <v>HSC Radolfzell</v>
      </c>
      <c r="C3" s="16" t="s">
        <v>574</v>
      </c>
      <c r="D3" s="16" t="s">
        <v>578</v>
      </c>
      <c r="G3" s="10" t="s">
        <v>356</v>
      </c>
      <c r="H3" s="10">
        <v>2</v>
      </c>
    </row>
    <row r="4" spans="1:8" x14ac:dyDescent="0.25">
      <c r="A4" s="16" t="s">
        <v>379</v>
      </c>
      <c r="B4" s="16" t="s">
        <v>575</v>
      </c>
      <c r="C4" s="16" t="s">
        <v>576</v>
      </c>
      <c r="D4" s="16" t="s">
        <v>577</v>
      </c>
      <c r="G4" s="10" t="s">
        <v>355</v>
      </c>
      <c r="H4" s="10">
        <v>0</v>
      </c>
    </row>
    <row r="5" spans="1:8" x14ac:dyDescent="0.25">
      <c r="A5" s="11" t="s">
        <v>380</v>
      </c>
      <c r="B5" s="10" t="s">
        <v>19</v>
      </c>
      <c r="C5" t="s">
        <v>580</v>
      </c>
      <c r="D5" t="s">
        <v>388</v>
      </c>
    </row>
    <row r="6" spans="1:8" x14ac:dyDescent="0.25">
      <c r="A6" s="11" t="s">
        <v>381</v>
      </c>
      <c r="B6" s="10" t="str" cm="1">
        <f t="array" aca="1" ref="B6" ca="1">INDIRECT(ADDRESS(8+$H$4,2,1,1,"HB"))</f>
        <v>HSG Konstanz 3</v>
      </c>
      <c r="C6" t="s">
        <v>581</v>
      </c>
      <c r="D6" t="s">
        <v>579</v>
      </c>
    </row>
    <row r="7" spans="1:8" x14ac:dyDescent="0.25">
      <c r="A7" s="11" t="s">
        <v>382</v>
      </c>
      <c r="B7" s="10" t="str" cm="1">
        <f t="array" aca="1" ref="B7" ca="1">INDIRECT(ADDRESS(9+$H$4,2,1,1,"HB"))</f>
        <v>TV Überlingen</v>
      </c>
      <c r="C7" t="s">
        <v>582</v>
      </c>
      <c r="D7" t="s">
        <v>579</v>
      </c>
    </row>
    <row r="8" spans="1:8" x14ac:dyDescent="0.25">
      <c r="A8" s="11" t="s">
        <v>383</v>
      </c>
      <c r="B8" s="10" t="str" cm="1">
        <f t="array" aca="1" ref="B8" ca="1">INDIRECT(ADDRESS(10+$H$4,2,1,1,"HB"))</f>
        <v>HC Lauchringen</v>
      </c>
      <c r="C8" t="s">
        <v>583</v>
      </c>
      <c r="D8" t="s">
        <v>579</v>
      </c>
    </row>
    <row r="9" spans="1:8" x14ac:dyDescent="0.25">
      <c r="A9" s="11" t="s">
        <v>384</v>
      </c>
      <c r="B9" s="10" t="str" cm="1">
        <f t="array" aca="1" ref="B9" ca="1">INDIRECT(ADDRESS(11+$H$4,2,1,1,"HB"))</f>
        <v>TV Meßkirch</v>
      </c>
      <c r="C9" t="s">
        <v>584</v>
      </c>
      <c r="D9" t="s">
        <v>579</v>
      </c>
    </row>
    <row r="10" spans="1:8" x14ac:dyDescent="0.25">
      <c r="A10" s="11" t="s">
        <v>385</v>
      </c>
      <c r="B10" s="10" t="str" cm="1">
        <f t="array" aca="1" ref="B10" ca="1">INDIRECT(ADDRESS(12+$H$4,2,1,1,"HB"))</f>
        <v>TuS Steißlingen 3</v>
      </c>
      <c r="C10" t="s">
        <v>585</v>
      </c>
      <c r="D10" t="s">
        <v>579</v>
      </c>
    </row>
    <row r="11" spans="1:8" x14ac:dyDescent="0.25">
      <c r="A11" s="11" t="s">
        <v>386</v>
      </c>
      <c r="B11" s="10" t="str" cm="1">
        <f t="array" aca="1" ref="B11" ca="1">INDIRECT(ADDRESS(13+$H$4,2,1,1,"HB"))</f>
        <v>TV Pfullendorf 2</v>
      </c>
      <c r="C11" t="s">
        <v>568</v>
      </c>
      <c r="D11" t="s">
        <v>579</v>
      </c>
    </row>
    <row r="12" spans="1:8" x14ac:dyDescent="0.25">
      <c r="A12" s="11" t="s">
        <v>357</v>
      </c>
      <c r="B12" s="10" t="str" cm="1">
        <f t="array" aca="1" ref="B12" ca="1">INDIRECT(ADDRESS(14+$H$4,2,1,1,"HB"))</f>
        <v>TV Ehingen 2</v>
      </c>
      <c r="C12" t="s">
        <v>569</v>
      </c>
      <c r="D12" t="s">
        <v>579</v>
      </c>
    </row>
    <row r="13" spans="1:8" x14ac:dyDescent="0.25">
      <c r="A13" s="11" t="s">
        <v>358</v>
      </c>
      <c r="B13" s="10" t="str" cm="1">
        <f t="array" aca="1" ref="B13" ca="1">INDIRECT(ADDRESS(15+$H$4,2,1,1,"HB"))</f>
        <v>HC DJK Konstanz</v>
      </c>
      <c r="C13" t="s">
        <v>586</v>
      </c>
      <c r="D13" t="s">
        <v>579</v>
      </c>
    </row>
    <row r="14" spans="1:8" x14ac:dyDescent="0.25">
      <c r="A14" s="11" t="s">
        <v>359</v>
      </c>
      <c r="B14" s="10" t="str" cm="1">
        <f t="array" aca="1" ref="B14" ca="1">INDIRECT(ADDRESS(16+$H$4,2,1,1,"HB"))</f>
        <v>SG Rielasingen/Gottmadingen</v>
      </c>
      <c r="C14" t="s">
        <v>587</v>
      </c>
      <c r="D14" t="s">
        <v>579</v>
      </c>
    </row>
    <row r="15" spans="1:8" x14ac:dyDescent="0.25">
      <c r="A15" s="11" t="s">
        <v>360</v>
      </c>
      <c r="B15" s="10" t="str" cm="1">
        <f t="array" aca="1" ref="B15" ca="1">INDIRECT(ADDRESS(21+$H$4,2,1,1,"HB"))</f>
        <v>TV Engen</v>
      </c>
      <c r="C15" t="s">
        <v>589</v>
      </c>
      <c r="D15"/>
    </row>
    <row r="16" spans="1:8" x14ac:dyDescent="0.25">
      <c r="A16" s="11" t="s">
        <v>361</v>
      </c>
      <c r="B16" s="10" t="str" cm="1">
        <f t="array" aca="1" ref="B16" ca="1">INDIRECT(ADDRESS(17+$H$4,2,1,1,"HB"))</f>
        <v>HSG Konstanz 4</v>
      </c>
      <c r="C16" t="s">
        <v>420</v>
      </c>
      <c r="D16"/>
    </row>
    <row r="17" spans="1:4" x14ac:dyDescent="0.25">
      <c r="A17" s="11" t="s">
        <v>362</v>
      </c>
      <c r="B17" s="10" t="str" cm="1">
        <f t="array" aca="1" ref="B17" ca="1">INDIRECT(ADDRESS(22+$H$4,2,1,1,"HB"))</f>
        <v>HSG Mimmenhausen/Mühlhofen 2</v>
      </c>
      <c r="C17" t="s">
        <v>421</v>
      </c>
    </row>
    <row r="18" spans="1:4" x14ac:dyDescent="0.25">
      <c r="A18" s="11" t="s">
        <v>363</v>
      </c>
      <c r="B18" s="10" t="str" cm="1">
        <f t="array" aca="1" ref="B18" ca="1">INDIRECT(ADDRESS(23+$H$4,2,1,1,"HB"))</f>
        <v>SG Rielasingen/Gottmadingen 2</v>
      </c>
      <c r="C18" t="s">
        <v>590</v>
      </c>
      <c r="D18" t="s">
        <v>579</v>
      </c>
    </row>
    <row r="19" spans="1:4" x14ac:dyDescent="0.25">
      <c r="A19" s="11" t="s">
        <v>364</v>
      </c>
      <c r="B19" s="10" t="str" cm="1">
        <f t="array" aca="1" ref="B19" ca="1">INDIRECT(ADDRESS(24+$H$4,2,1,1,"HB"))</f>
        <v>TSV Dettingen-Wallhausen</v>
      </c>
      <c r="C19" t="s">
        <v>591</v>
      </c>
      <c r="D19" t="s">
        <v>579</v>
      </c>
    </row>
    <row r="20" spans="1:4" x14ac:dyDescent="0.25">
      <c r="A20" s="11" t="s">
        <v>365</v>
      </c>
      <c r="B20" s="10" t="str" cm="1">
        <f t="array" aca="1" ref="B20" ca="1">INDIRECT(ADDRESS(25+$H$4,2,1,1,"HB"))</f>
        <v>TSC Blumberg</v>
      </c>
      <c r="C20" t="s">
        <v>592</v>
      </c>
      <c r="D20" t="s">
        <v>579</v>
      </c>
    </row>
    <row r="21" spans="1:4" x14ac:dyDescent="0.25">
      <c r="A21" s="11" t="s">
        <v>366</v>
      </c>
      <c r="B21" s="10" t="str" cm="1">
        <f t="array" aca="1" ref="B21" ca="1">INDIRECT(ADDRESS(26+$H$4,2,1,1,"HB"))</f>
        <v>HSC Radolfzell 2</v>
      </c>
      <c r="C21" t="s">
        <v>422</v>
      </c>
      <c r="D21" t="s">
        <v>579</v>
      </c>
    </row>
    <row r="22" spans="1:4" x14ac:dyDescent="0.25">
      <c r="A22" s="11" t="s">
        <v>367</v>
      </c>
      <c r="B22" s="10" t="str" cm="1">
        <f t="array" aca="1" ref="B22" ca="1">INDIRECT(ADDRESS(27+$H$4,2,1,1,"HB"))</f>
        <v>TV Überlingen 2</v>
      </c>
      <c r="C22" t="s">
        <v>593</v>
      </c>
      <c r="D22" t="s">
        <v>579</v>
      </c>
    </row>
    <row r="23" spans="1:4" x14ac:dyDescent="0.25">
      <c r="A23" s="11" t="s">
        <v>368</v>
      </c>
      <c r="B23" s="10" t="str" cm="1">
        <f t="array" aca="1" ref="B23" ca="1">INDIRECT(ADDRESS(28+$H$4,2,1,1,"HB"))</f>
        <v>DJK Singen 3</v>
      </c>
      <c r="C23" t="s">
        <v>594</v>
      </c>
      <c r="D23" t="s">
        <v>579</v>
      </c>
    </row>
    <row r="24" spans="1:4" x14ac:dyDescent="0.25">
      <c r="A24" s="11" t="s">
        <v>573</v>
      </c>
      <c r="B24" s="10" t="str" cm="1">
        <f t="array" aca="1" ref="B24" ca="1">INDIRECT(ADDRESS(29+$H$4,2,1,1,"HB"))</f>
        <v>TSV Bodman</v>
      </c>
      <c r="C24" t="s">
        <v>423</v>
      </c>
      <c r="D24" t="s">
        <v>579</v>
      </c>
    </row>
    <row r="25" spans="1:4" x14ac:dyDescent="0.25">
      <c r="A25" s="11"/>
    </row>
    <row r="26" spans="1:4" x14ac:dyDescent="0.25">
      <c r="A26" s="11"/>
      <c r="B26" s="11"/>
    </row>
    <row r="27" spans="1:4" x14ac:dyDescent="0.25">
      <c r="A27" s="11"/>
      <c r="B27" s="11"/>
    </row>
    <row r="28" spans="1:4" x14ac:dyDescent="0.25">
      <c r="A28" s="11"/>
      <c r="B28" s="11"/>
    </row>
    <row r="29" spans="1:4" x14ac:dyDescent="0.25">
      <c r="A29" s="11"/>
      <c r="B29" s="11"/>
    </row>
    <row r="30" spans="1:4" x14ac:dyDescent="0.25">
      <c r="A30" s="11"/>
      <c r="B30" s="11"/>
    </row>
    <row r="31" spans="1:4" x14ac:dyDescent="0.25">
      <c r="A31" s="11"/>
      <c r="B31" s="11"/>
    </row>
    <row r="32" spans="1:4" x14ac:dyDescent="0.25">
      <c r="A32" s="11"/>
      <c r="B32" s="11"/>
    </row>
    <row r="33" spans="1:2" x14ac:dyDescent="0.25">
      <c r="A33" s="11"/>
      <c r="B33" s="11"/>
    </row>
    <row r="34" spans="1:2" x14ac:dyDescent="0.25">
      <c r="A34" s="11"/>
      <c r="B34" s="11"/>
    </row>
    <row r="35" spans="1:2" x14ac:dyDescent="0.25">
      <c r="B35" s="11"/>
    </row>
    <row r="36" spans="1:2" x14ac:dyDescent="0.25">
      <c r="B36" s="11"/>
    </row>
  </sheetData>
  <phoneticPr fontId="6" type="noConversion"/>
  <pageMargins left="0.7" right="0.7" top="0.78740157499999996" bottom="0.78740157499999996" header="0.3" footer="0.3"/>
  <pageSetup paperSize="9" scale="95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9884AAC-E0B5-4C20-BA5D-FEECD487BAF9}">
  <dimension ref="A1:H42"/>
  <sheetViews>
    <sheetView view="pageBreakPreview" zoomScale="115" zoomScaleNormal="100" zoomScaleSheetLayoutView="115" workbookViewId="0">
      <selection activeCell="E7" sqref="E7"/>
    </sheetView>
  </sheetViews>
  <sheetFormatPr baseColWidth="10" defaultColWidth="11.42578125" defaultRowHeight="15" x14ac:dyDescent="0.25"/>
  <cols>
    <col min="1" max="1" width="11.42578125" style="10"/>
    <col min="2" max="2" width="32.85546875" style="10" customWidth="1"/>
    <col min="3" max="3" width="12.85546875" style="10" customWidth="1"/>
    <col min="4" max="4" width="29.85546875" style="10" customWidth="1"/>
    <col min="5" max="6" width="11.42578125" style="10"/>
    <col min="7" max="7" width="27.5703125" style="10" bestFit="1" customWidth="1"/>
    <col min="8" max="16384" width="11.42578125" style="10"/>
  </cols>
  <sheetData>
    <row r="1" spans="1:8" s="12" customFormat="1" x14ac:dyDescent="0.25">
      <c r="A1" s="12" t="s">
        <v>404</v>
      </c>
    </row>
    <row r="2" spans="1:8" s="12" customFormat="1" x14ac:dyDescent="0.25"/>
    <row r="3" spans="1:8" x14ac:dyDescent="0.25">
      <c r="A3" s="16" t="s">
        <v>378</v>
      </c>
      <c r="B3" s="16" t="s">
        <v>313</v>
      </c>
      <c r="C3" s="16" t="s">
        <v>438</v>
      </c>
      <c r="D3" s="16" t="s">
        <v>578</v>
      </c>
      <c r="G3" s="10" t="s">
        <v>356</v>
      </c>
      <c r="H3" s="10">
        <v>2</v>
      </c>
    </row>
    <row r="4" spans="1:8" x14ac:dyDescent="0.25">
      <c r="A4" s="16" t="s">
        <v>379</v>
      </c>
      <c r="B4" s="16" t="s">
        <v>33</v>
      </c>
      <c r="C4" s="16" t="s">
        <v>625</v>
      </c>
      <c r="D4" s="16" t="s">
        <v>577</v>
      </c>
      <c r="G4" s="10" t="s">
        <v>355</v>
      </c>
      <c r="H4" s="10">
        <v>1</v>
      </c>
    </row>
    <row r="5" spans="1:8" x14ac:dyDescent="0.25">
      <c r="A5" s="11" t="s">
        <v>380</v>
      </c>
      <c r="B5" s="11" t="s">
        <v>24</v>
      </c>
      <c r="C5" t="s">
        <v>624</v>
      </c>
      <c r="D5" s="10" t="s">
        <v>388</v>
      </c>
    </row>
    <row r="6" spans="1:8" x14ac:dyDescent="0.25">
      <c r="A6" s="11" t="s">
        <v>381</v>
      </c>
      <c r="B6" s="11" t="str" cm="1">
        <f t="array" aca="1" ref="B6" ca="1">INDIRECT(ADDRESS(33+$H$4,2,1,1,"HB"))</f>
        <v>TV Engen</v>
      </c>
      <c r="C6" s="11" t="s">
        <v>607</v>
      </c>
    </row>
    <row r="7" spans="1:8" x14ac:dyDescent="0.25">
      <c r="A7" s="11" t="s">
        <v>382</v>
      </c>
      <c r="B7" s="11" t="str" cm="1">
        <f t="array" aca="1" ref="B7" ca="1">INDIRECT(ADDRESS(34+$H$4,2,1,1,"HB"))</f>
        <v>TV Meßkirch</v>
      </c>
      <c r="C7" t="s">
        <v>608</v>
      </c>
      <c r="D7" t="s">
        <v>579</v>
      </c>
    </row>
    <row r="8" spans="1:8" x14ac:dyDescent="0.25">
      <c r="A8" s="11" t="s">
        <v>383</v>
      </c>
      <c r="B8" s="11" t="str" cm="1">
        <f t="array" aca="1" ref="B8" ca="1">INDIRECT(ADDRESS(35+$H$4,2,1,1,"HB"))</f>
        <v>DJK Singen</v>
      </c>
      <c r="C8" s="11" t="s">
        <v>439</v>
      </c>
      <c r="D8" t="s">
        <v>579</v>
      </c>
    </row>
    <row r="9" spans="1:8" x14ac:dyDescent="0.25">
      <c r="A9" s="11" t="s">
        <v>384</v>
      </c>
      <c r="B9" s="11" t="str" cm="1">
        <f t="array" aca="1" ref="B9" ca="1">INDIRECT(ADDRESS(36+$H$4,2,1,1,"HB"))</f>
        <v>HSC Radolfzell 2</v>
      </c>
      <c r="C9" t="s">
        <v>609</v>
      </c>
      <c r="D9" t="s">
        <v>579</v>
      </c>
    </row>
    <row r="10" spans="1:8" x14ac:dyDescent="0.25">
      <c r="A10" s="11" t="s">
        <v>385</v>
      </c>
      <c r="B10" s="11" t="str" cm="1">
        <f t="array" aca="1" ref="B10" ca="1">INDIRECT(ADDRESS(37+$H$4,2,1,1,"HB"))</f>
        <v>TSC Blumberg</v>
      </c>
      <c r="C10" s="11" t="s">
        <v>440</v>
      </c>
      <c r="D10" t="s">
        <v>579</v>
      </c>
    </row>
    <row r="11" spans="1:8" x14ac:dyDescent="0.25">
      <c r="A11" s="11" t="s">
        <v>386</v>
      </c>
      <c r="B11" s="11" t="str" cm="1">
        <f t="array" aca="1" ref="B11" ca="1">INDIRECT(ADDRESS(38+$H$4,2,1,1,"HB"))</f>
        <v>SV Eigeltingen</v>
      </c>
      <c r="C11" t="s">
        <v>610</v>
      </c>
      <c r="D11" t="s">
        <v>579</v>
      </c>
    </row>
    <row r="12" spans="1:8" x14ac:dyDescent="0.25">
      <c r="A12" s="11" t="s">
        <v>357</v>
      </c>
      <c r="B12" s="11" t="str" cm="1">
        <f t="array" aca="1" ref="B12" ca="1">INDIRECT(ADDRESS(39+$H$4,2,1,1,"HB"))</f>
        <v>TSV Dettingen-Wallhausen</v>
      </c>
      <c r="C12" s="11" t="s">
        <v>611</v>
      </c>
      <c r="D12" t="s">
        <v>579</v>
      </c>
    </row>
    <row r="13" spans="1:8" x14ac:dyDescent="0.25">
      <c r="A13" s="11" t="s">
        <v>358</v>
      </c>
      <c r="B13" s="11" t="str" cm="1">
        <f t="array" aca="1" ref="B13" ca="1">INDIRECT(ADDRESS(40+$H$4,2,1,1,"HB"))</f>
        <v>HC DJK Konstanz</v>
      </c>
      <c r="C13" t="s">
        <v>612</v>
      </c>
      <c r="D13" t="s">
        <v>579</v>
      </c>
    </row>
    <row r="14" spans="1:8" x14ac:dyDescent="0.25">
      <c r="A14" s="11" t="s">
        <v>359</v>
      </c>
      <c r="B14" s="11" t="str" cm="1">
        <f t="array" aca="1" ref="B14" ca="1">INDIRECT(ADDRESS(41+$H$4,2,1,1,"HB"))</f>
        <v>TV Pfullendorf</v>
      </c>
      <c r="C14" s="11" t="s">
        <v>613</v>
      </c>
      <c r="D14" t="s">
        <v>579</v>
      </c>
    </row>
    <row r="15" spans="1:8" x14ac:dyDescent="0.25">
      <c r="A15" s="11" t="s">
        <v>360</v>
      </c>
      <c r="B15" s="11" t="str" cm="1">
        <f t="array" aca="1" ref="B15" ca="1">INDIRECT(ADDRESS(42+$H$4,2,1,1,"HB"))</f>
        <v xml:space="preserve">SG Bodman/Eigeltingen </v>
      </c>
      <c r="C15" t="s">
        <v>614</v>
      </c>
      <c r="D15" t="s">
        <v>579</v>
      </c>
    </row>
    <row r="16" spans="1:8" x14ac:dyDescent="0.25">
      <c r="A16" s="11"/>
      <c r="B16" s="11"/>
      <c r="D16" t="s">
        <v>579</v>
      </c>
    </row>
    <row r="17" spans="1:4" x14ac:dyDescent="0.25">
      <c r="A17" s="11"/>
      <c r="D17" t="s">
        <v>579</v>
      </c>
    </row>
    <row r="18" spans="1:4" x14ac:dyDescent="0.25">
      <c r="A18" s="11"/>
      <c r="D18" t="s">
        <v>579</v>
      </c>
    </row>
    <row r="19" spans="1:4" x14ac:dyDescent="0.25">
      <c r="A19" s="11"/>
      <c r="D19" t="s">
        <v>579</v>
      </c>
    </row>
    <row r="20" spans="1:4" x14ac:dyDescent="0.25">
      <c r="A20" s="11"/>
      <c r="D20" t="s">
        <v>579</v>
      </c>
    </row>
    <row r="21" spans="1:4" x14ac:dyDescent="0.25">
      <c r="A21" s="11"/>
      <c r="D21" t="s">
        <v>579</v>
      </c>
    </row>
    <row r="22" spans="1:4" x14ac:dyDescent="0.25">
      <c r="A22" s="11"/>
      <c r="D22" t="s">
        <v>579</v>
      </c>
    </row>
    <row r="23" spans="1:4" x14ac:dyDescent="0.25">
      <c r="A23" s="11"/>
      <c r="D23" t="s">
        <v>579</v>
      </c>
    </row>
    <row r="24" spans="1:4" x14ac:dyDescent="0.25">
      <c r="A24" s="11"/>
      <c r="D24" t="s">
        <v>579</v>
      </c>
    </row>
    <row r="25" spans="1:4" x14ac:dyDescent="0.25">
      <c r="A25" s="11"/>
    </row>
    <row r="26" spans="1:4" x14ac:dyDescent="0.25">
      <c r="A26" s="11"/>
    </row>
    <row r="27" spans="1:4" x14ac:dyDescent="0.25">
      <c r="A27" s="11"/>
    </row>
    <row r="28" spans="1:4" x14ac:dyDescent="0.25">
      <c r="A28" s="11"/>
    </row>
    <row r="29" spans="1:4" x14ac:dyDescent="0.25">
      <c r="A29" s="11"/>
    </row>
    <row r="30" spans="1:4" x14ac:dyDescent="0.25">
      <c r="A30" s="11"/>
    </row>
    <row r="31" spans="1:4" x14ac:dyDescent="0.25">
      <c r="A31" s="11"/>
    </row>
    <row r="32" spans="1:4" x14ac:dyDescent="0.25">
      <c r="A32" s="11"/>
    </row>
    <row r="33" spans="1:1" x14ac:dyDescent="0.25">
      <c r="A33" s="11"/>
    </row>
    <row r="34" spans="1:1" x14ac:dyDescent="0.25">
      <c r="A34" s="11"/>
    </row>
    <row r="35" spans="1:1" x14ac:dyDescent="0.25">
      <c r="A35" s="11"/>
    </row>
    <row r="36" spans="1:1" x14ac:dyDescent="0.25">
      <c r="A36" s="11"/>
    </row>
    <row r="37" spans="1:1" x14ac:dyDescent="0.25">
      <c r="A37" s="11"/>
    </row>
    <row r="38" spans="1:1" x14ac:dyDescent="0.25">
      <c r="A38" s="11"/>
    </row>
    <row r="39" spans="1:1" x14ac:dyDescent="0.25">
      <c r="A39" s="11"/>
    </row>
    <row r="40" spans="1:1" x14ac:dyDescent="0.25">
      <c r="A40" s="11"/>
    </row>
    <row r="41" spans="1:1" x14ac:dyDescent="0.25">
      <c r="A41" s="11"/>
    </row>
    <row r="42" spans="1:1" x14ac:dyDescent="0.25">
      <c r="A42" s="11"/>
    </row>
  </sheetData>
  <phoneticPr fontId="6" type="noConversion"/>
  <pageMargins left="0.7" right="0.7" top="0.78740157499999996" bottom="0.78740157499999996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1CB755B-499A-4C97-898B-C3ED27C21A3B}">
  <dimension ref="A1:D53"/>
  <sheetViews>
    <sheetView view="pageBreakPreview" zoomScale="115" zoomScaleNormal="100" zoomScaleSheetLayoutView="115" workbookViewId="0">
      <selection activeCell="E7" sqref="E7"/>
    </sheetView>
  </sheetViews>
  <sheetFormatPr baseColWidth="10" defaultColWidth="11.42578125" defaultRowHeight="15" x14ac:dyDescent="0.25"/>
  <cols>
    <col min="1" max="1" width="11.42578125" style="10" customWidth="1"/>
    <col min="2" max="2" width="32.85546875" style="10" customWidth="1"/>
    <col min="3" max="3" width="12.85546875" style="10" customWidth="1"/>
    <col min="4" max="4" width="29.85546875" style="10" customWidth="1"/>
    <col min="5" max="16384" width="11.42578125" style="10"/>
  </cols>
  <sheetData>
    <row r="1" spans="1:4" s="12" customFormat="1" x14ac:dyDescent="0.25">
      <c r="A1" s="12" t="s">
        <v>406</v>
      </c>
    </row>
    <row r="3" spans="1:4" x14ac:dyDescent="0.25">
      <c r="A3" s="15" t="s">
        <v>445</v>
      </c>
      <c r="B3" s="14" t="s">
        <v>49</v>
      </c>
      <c r="C3" s="46" t="s">
        <v>582</v>
      </c>
      <c r="D3" s="14" t="s">
        <v>407</v>
      </c>
    </row>
    <row r="4" spans="1:4" x14ac:dyDescent="0.25">
      <c r="A4" s="11" t="s">
        <v>414</v>
      </c>
      <c r="B4" s="11" t="s">
        <v>91</v>
      </c>
      <c r="C4" s="11" t="s">
        <v>568</v>
      </c>
      <c r="D4" t="s">
        <v>579</v>
      </c>
    </row>
    <row r="5" spans="1:4" x14ac:dyDescent="0.25">
      <c r="A5" s="11" t="s">
        <v>394</v>
      </c>
      <c r="B5" s="11" t="s">
        <v>93</v>
      </c>
      <c r="C5" s="11" t="s">
        <v>569</v>
      </c>
      <c r="D5" t="s">
        <v>579</v>
      </c>
    </row>
    <row r="6" spans="1:4" x14ac:dyDescent="0.25">
      <c r="A6" s="11" t="s">
        <v>395</v>
      </c>
      <c r="B6" s="11" t="s">
        <v>94</v>
      </c>
      <c r="C6" s="11" t="s">
        <v>420</v>
      </c>
      <c r="D6" t="s">
        <v>579</v>
      </c>
    </row>
    <row r="7" spans="1:4" x14ac:dyDescent="0.25">
      <c r="A7" s="11" t="s">
        <v>396</v>
      </c>
      <c r="B7" s="11" t="s">
        <v>97</v>
      </c>
      <c r="C7" s="11" t="s">
        <v>421</v>
      </c>
      <c r="D7" t="s">
        <v>579</v>
      </c>
    </row>
    <row r="8" spans="1:4" x14ac:dyDescent="0.25">
      <c r="A8" s="11" t="s">
        <v>397</v>
      </c>
      <c r="B8" s="11" t="s">
        <v>78</v>
      </c>
      <c r="C8" s="11" t="s">
        <v>422</v>
      </c>
      <c r="D8" t="s">
        <v>579</v>
      </c>
    </row>
    <row r="9" spans="1:4" x14ac:dyDescent="0.25">
      <c r="A9" s="11" t="s">
        <v>398</v>
      </c>
      <c r="B9" s="11" t="s">
        <v>102</v>
      </c>
      <c r="C9" s="11" t="s">
        <v>423</v>
      </c>
      <c r="D9" t="s">
        <v>579</v>
      </c>
    </row>
    <row r="10" spans="1:4" x14ac:dyDescent="0.25">
      <c r="A10" s="11" t="s">
        <v>402</v>
      </c>
      <c r="B10" s="11" t="s">
        <v>63</v>
      </c>
      <c r="C10" s="11" t="s">
        <v>426</v>
      </c>
      <c r="D10" t="s">
        <v>579</v>
      </c>
    </row>
    <row r="11" spans="1:4" x14ac:dyDescent="0.25">
      <c r="A11" s="11" t="s">
        <v>399</v>
      </c>
      <c r="B11" s="11" t="s">
        <v>108</v>
      </c>
      <c r="C11" s="11" t="s">
        <v>424</v>
      </c>
      <c r="D11" t="s">
        <v>579</v>
      </c>
    </row>
    <row r="12" spans="1:4" x14ac:dyDescent="0.25">
      <c r="A12" s="11" t="s">
        <v>401</v>
      </c>
      <c r="B12" s="11" t="s">
        <v>110</v>
      </c>
      <c r="C12" s="11" t="s">
        <v>425</v>
      </c>
      <c r="D12" t="s">
        <v>579</v>
      </c>
    </row>
    <row r="13" spans="1:4" x14ac:dyDescent="0.25">
      <c r="A13" s="11" t="s">
        <v>255</v>
      </c>
      <c r="B13" s="11" t="s">
        <v>109</v>
      </c>
      <c r="C13" s="11" t="s">
        <v>427</v>
      </c>
      <c r="D13" t="s">
        <v>579</v>
      </c>
    </row>
    <row r="14" spans="1:4" x14ac:dyDescent="0.25">
      <c r="A14" s="11" t="s">
        <v>400</v>
      </c>
      <c r="B14" s="11" t="s">
        <v>116</v>
      </c>
      <c r="C14" s="11" t="s">
        <v>570</v>
      </c>
      <c r="D14" t="s">
        <v>579</v>
      </c>
    </row>
    <row r="15" spans="1:4" x14ac:dyDescent="0.25">
      <c r="A15" s="11"/>
      <c r="B15" s="11"/>
      <c r="C15" s="11"/>
      <c r="D15" t="s">
        <v>579</v>
      </c>
    </row>
    <row r="16" spans="1:4" x14ac:dyDescent="0.25">
      <c r="A16" s="11"/>
      <c r="B16"/>
      <c r="C16" s="11"/>
      <c r="D16" t="s">
        <v>579</v>
      </c>
    </row>
    <row r="17" spans="1:4" x14ac:dyDescent="0.25">
      <c r="A17" s="11"/>
      <c r="B17"/>
      <c r="C17" s="11"/>
      <c r="D17" t="s">
        <v>579</v>
      </c>
    </row>
    <row r="18" spans="1:4" x14ac:dyDescent="0.25">
      <c r="A18" s="11"/>
      <c r="B18"/>
      <c r="C18" s="11"/>
      <c r="D18" t="s">
        <v>579</v>
      </c>
    </row>
    <row r="19" spans="1:4" x14ac:dyDescent="0.25">
      <c r="A19" s="11"/>
      <c r="B19"/>
      <c r="C19" s="11"/>
    </row>
    <row r="20" spans="1:4" x14ac:dyDescent="0.25">
      <c r="A20" s="11"/>
      <c r="B20"/>
      <c r="C20" s="11"/>
    </row>
    <row r="21" spans="1:4" x14ac:dyDescent="0.25">
      <c r="B21"/>
      <c r="C21" s="11"/>
    </row>
    <row r="22" spans="1:4" x14ac:dyDescent="0.25">
      <c r="B22"/>
      <c r="C22" s="11"/>
    </row>
    <row r="23" spans="1:4" x14ac:dyDescent="0.25">
      <c r="B23"/>
      <c r="C23" s="11"/>
    </row>
    <row r="24" spans="1:4" x14ac:dyDescent="0.25">
      <c r="B24"/>
      <c r="C24" s="11"/>
    </row>
    <row r="25" spans="1:4" x14ac:dyDescent="0.25">
      <c r="B25"/>
      <c r="C25" s="11"/>
    </row>
    <row r="26" spans="1:4" x14ac:dyDescent="0.25">
      <c r="B26"/>
      <c r="C26" s="11"/>
    </row>
    <row r="27" spans="1:4" x14ac:dyDescent="0.25">
      <c r="B27"/>
      <c r="C27" s="11"/>
    </row>
    <row r="28" spans="1:4" x14ac:dyDescent="0.25">
      <c r="B28"/>
      <c r="C28" s="11"/>
    </row>
    <row r="29" spans="1:4" x14ac:dyDescent="0.25">
      <c r="B29"/>
      <c r="C29" s="11"/>
    </row>
    <row r="30" spans="1:4" x14ac:dyDescent="0.25">
      <c r="B30"/>
      <c r="C30" s="11"/>
    </row>
    <row r="31" spans="1:4" x14ac:dyDescent="0.25">
      <c r="B31"/>
      <c r="C31" s="11"/>
    </row>
    <row r="32" spans="1:4" x14ac:dyDescent="0.25">
      <c r="B32"/>
      <c r="C32" s="11"/>
    </row>
    <row r="33" spans="2:3" x14ac:dyDescent="0.25">
      <c r="B33"/>
      <c r="C33" s="11"/>
    </row>
    <row r="34" spans="2:3" x14ac:dyDescent="0.25">
      <c r="B34"/>
      <c r="C34" s="11"/>
    </row>
    <row r="35" spans="2:3" x14ac:dyDescent="0.25">
      <c r="B35"/>
      <c r="C35" s="11"/>
    </row>
    <row r="36" spans="2:3" x14ac:dyDescent="0.25">
      <c r="B36"/>
      <c r="C36" s="11"/>
    </row>
    <row r="37" spans="2:3" x14ac:dyDescent="0.25">
      <c r="B37"/>
      <c r="C37" s="11"/>
    </row>
    <row r="38" spans="2:3" x14ac:dyDescent="0.25">
      <c r="B38"/>
      <c r="C38" s="11"/>
    </row>
    <row r="39" spans="2:3" x14ac:dyDescent="0.25">
      <c r="B39"/>
      <c r="C39" s="11"/>
    </row>
    <row r="40" spans="2:3" x14ac:dyDescent="0.25">
      <c r="B40"/>
      <c r="C40" s="11"/>
    </row>
    <row r="41" spans="2:3" x14ac:dyDescent="0.25">
      <c r="B41"/>
      <c r="C41" s="11"/>
    </row>
    <row r="42" spans="2:3" x14ac:dyDescent="0.25">
      <c r="B42"/>
      <c r="C42" s="11"/>
    </row>
    <row r="43" spans="2:3" x14ac:dyDescent="0.25">
      <c r="B43"/>
      <c r="C43" s="11"/>
    </row>
    <row r="44" spans="2:3" x14ac:dyDescent="0.25">
      <c r="B44"/>
      <c r="C44" s="11"/>
    </row>
    <row r="45" spans="2:3" x14ac:dyDescent="0.25">
      <c r="B45"/>
    </row>
    <row r="46" spans="2:3" x14ac:dyDescent="0.25">
      <c r="B46"/>
    </row>
    <row r="47" spans="2:3" x14ac:dyDescent="0.25">
      <c r="B47"/>
    </row>
    <row r="48" spans="2:3" x14ac:dyDescent="0.25">
      <c r="B48"/>
      <c r="C48"/>
    </row>
    <row r="49" spans="2:3" x14ac:dyDescent="0.25">
      <c r="B49"/>
      <c r="C49"/>
    </row>
    <row r="50" spans="2:3" x14ac:dyDescent="0.25">
      <c r="B50"/>
      <c r="C50"/>
    </row>
    <row r="51" spans="2:3" x14ac:dyDescent="0.25">
      <c r="B51"/>
      <c r="C51"/>
    </row>
    <row r="52" spans="2:3" x14ac:dyDescent="0.25">
      <c r="B52"/>
      <c r="C52"/>
    </row>
    <row r="53" spans="2:3" x14ac:dyDescent="0.25">
      <c r="B53"/>
      <c r="C53"/>
    </row>
  </sheetData>
  <phoneticPr fontId="6" type="noConversion"/>
  <pageMargins left="0.7" right="0.7" top="0.78740157499999996" bottom="0.78740157499999996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29BF326-0492-4359-92E1-7BEDA607665A}">
  <dimension ref="A1:D40"/>
  <sheetViews>
    <sheetView view="pageBreakPreview" zoomScale="115" zoomScaleNormal="100" zoomScaleSheetLayoutView="115" workbookViewId="0">
      <selection activeCell="E7" sqref="E7"/>
    </sheetView>
  </sheetViews>
  <sheetFormatPr baseColWidth="10" defaultColWidth="11.42578125" defaultRowHeight="15" x14ac:dyDescent="0.25"/>
  <cols>
    <col min="1" max="1" width="11.42578125" style="10" customWidth="1"/>
    <col min="2" max="2" width="32.85546875" style="10" customWidth="1"/>
    <col min="3" max="3" width="12.85546875" style="10" customWidth="1"/>
    <col min="4" max="4" width="29.85546875" style="10" customWidth="1"/>
    <col min="5" max="16384" width="11.42578125" style="10"/>
  </cols>
  <sheetData>
    <row r="1" spans="1:4" s="12" customFormat="1" x14ac:dyDescent="0.25">
      <c r="A1" s="12" t="s">
        <v>406</v>
      </c>
    </row>
    <row r="3" spans="1:4" x14ac:dyDescent="0.25">
      <c r="A3" s="15" t="s">
        <v>445</v>
      </c>
      <c r="B3" s="14" t="s">
        <v>63</v>
      </c>
      <c r="C3" s="46" t="s">
        <v>438</v>
      </c>
      <c r="D3" s="14" t="s">
        <v>407</v>
      </c>
    </row>
    <row r="4" spans="1:4" x14ac:dyDescent="0.25">
      <c r="A4" s="11" t="s">
        <v>414</v>
      </c>
      <c r="B4" s="11" t="s">
        <v>93</v>
      </c>
      <c r="C4" s="11" t="s">
        <v>439</v>
      </c>
      <c r="D4" s="18" t="s">
        <v>578</v>
      </c>
    </row>
    <row r="5" spans="1:4" x14ac:dyDescent="0.25">
      <c r="A5" s="11" t="s">
        <v>394</v>
      </c>
      <c r="B5" s="11" t="s">
        <v>124</v>
      </c>
      <c r="C5" s="11" t="s">
        <v>440</v>
      </c>
      <c r="D5" t="s">
        <v>579</v>
      </c>
    </row>
    <row r="6" spans="1:4" x14ac:dyDescent="0.25">
      <c r="A6" s="11" t="s">
        <v>395</v>
      </c>
      <c r="B6" s="11" t="s">
        <v>57</v>
      </c>
      <c r="C6" s="11" t="s">
        <v>441</v>
      </c>
      <c r="D6" t="s">
        <v>579</v>
      </c>
    </row>
    <row r="7" spans="1:4" x14ac:dyDescent="0.25">
      <c r="A7" s="11" t="s">
        <v>396</v>
      </c>
      <c r="B7" s="11" t="s">
        <v>116</v>
      </c>
      <c r="C7" s="11" t="s">
        <v>442</v>
      </c>
      <c r="D7" t="s">
        <v>579</v>
      </c>
    </row>
    <row r="8" spans="1:4" x14ac:dyDescent="0.25">
      <c r="A8" s="11" t="s">
        <v>397</v>
      </c>
      <c r="B8" s="11" t="s">
        <v>97</v>
      </c>
      <c r="C8" s="11" t="s">
        <v>443</v>
      </c>
      <c r="D8" t="s">
        <v>579</v>
      </c>
    </row>
    <row r="9" spans="1:4" x14ac:dyDescent="0.25">
      <c r="A9" s="11" t="s">
        <v>398</v>
      </c>
      <c r="B9" s="11" t="s">
        <v>91</v>
      </c>
      <c r="C9" s="11" t="s">
        <v>444</v>
      </c>
      <c r="D9" t="s">
        <v>579</v>
      </c>
    </row>
    <row r="10" spans="1:4" x14ac:dyDescent="0.25">
      <c r="A10" s="11"/>
      <c r="D10" t="s">
        <v>579</v>
      </c>
    </row>
    <row r="11" spans="1:4" x14ac:dyDescent="0.25">
      <c r="A11" s="11"/>
      <c r="B11" s="11"/>
      <c r="C11" s="11"/>
      <c r="D11" t="s">
        <v>579</v>
      </c>
    </row>
    <row r="12" spans="1:4" x14ac:dyDescent="0.25">
      <c r="B12" s="11"/>
      <c r="C12" s="11"/>
      <c r="D12" t="s">
        <v>579</v>
      </c>
    </row>
    <row r="13" spans="1:4" x14ac:dyDescent="0.25">
      <c r="B13" s="11"/>
      <c r="C13" s="11"/>
      <c r="D13" t="s">
        <v>579</v>
      </c>
    </row>
    <row r="14" spans="1:4" x14ac:dyDescent="0.25">
      <c r="D14" t="s">
        <v>579</v>
      </c>
    </row>
    <row r="15" spans="1:4" x14ac:dyDescent="0.25">
      <c r="B15" s="11"/>
      <c r="C15" s="11"/>
      <c r="D15" t="s">
        <v>579</v>
      </c>
    </row>
    <row r="16" spans="1:4" x14ac:dyDescent="0.25">
      <c r="B16" s="11"/>
      <c r="C16" s="11"/>
      <c r="D16" t="s">
        <v>579</v>
      </c>
    </row>
    <row r="17" spans="2:4" x14ac:dyDescent="0.25">
      <c r="B17" s="11"/>
      <c r="C17" s="11"/>
      <c r="D17" t="s">
        <v>579</v>
      </c>
    </row>
    <row r="18" spans="2:4" x14ac:dyDescent="0.25">
      <c r="C18" s="11"/>
      <c r="D18" t="s">
        <v>579</v>
      </c>
    </row>
    <row r="19" spans="2:4" x14ac:dyDescent="0.25">
      <c r="B19" s="11"/>
      <c r="C19" s="11"/>
      <c r="D19" t="s">
        <v>579</v>
      </c>
    </row>
    <row r="20" spans="2:4" x14ac:dyDescent="0.25">
      <c r="C20" s="11"/>
    </row>
    <row r="21" spans="2:4" x14ac:dyDescent="0.25">
      <c r="C21" s="11"/>
    </row>
    <row r="22" spans="2:4" x14ac:dyDescent="0.25">
      <c r="C22" s="11"/>
    </row>
    <row r="23" spans="2:4" x14ac:dyDescent="0.25">
      <c r="B23" s="11"/>
      <c r="C23" s="11"/>
    </row>
    <row r="24" spans="2:4" x14ac:dyDescent="0.25">
      <c r="B24" s="11"/>
      <c r="C24" s="11"/>
    </row>
    <row r="25" spans="2:4" x14ac:dyDescent="0.25">
      <c r="B25" s="11"/>
      <c r="C25" s="11"/>
    </row>
    <row r="26" spans="2:4" x14ac:dyDescent="0.25">
      <c r="B26" s="11"/>
      <c r="C26" s="11"/>
    </row>
    <row r="27" spans="2:4" x14ac:dyDescent="0.25">
      <c r="B27" s="11"/>
      <c r="C27" s="11"/>
    </row>
    <row r="28" spans="2:4" x14ac:dyDescent="0.25">
      <c r="B28" s="11"/>
      <c r="C28" s="11"/>
    </row>
    <row r="29" spans="2:4" x14ac:dyDescent="0.25">
      <c r="B29" s="11"/>
      <c r="C29" s="11"/>
    </row>
    <row r="30" spans="2:4" x14ac:dyDescent="0.25">
      <c r="B30" s="11"/>
      <c r="C30" s="11"/>
    </row>
    <row r="31" spans="2:4" x14ac:dyDescent="0.25">
      <c r="C31" s="11"/>
    </row>
    <row r="32" spans="2:4" x14ac:dyDescent="0.25">
      <c r="B32" s="11"/>
      <c r="C32" s="11"/>
    </row>
    <row r="33" spans="2:3" x14ac:dyDescent="0.25">
      <c r="B33" s="11"/>
      <c r="C33" s="11"/>
    </row>
    <row r="34" spans="2:3" x14ac:dyDescent="0.25">
      <c r="B34" s="11"/>
      <c r="C34" s="11"/>
    </row>
    <row r="35" spans="2:3" x14ac:dyDescent="0.25">
      <c r="B35" s="11"/>
      <c r="C35" s="11"/>
    </row>
    <row r="36" spans="2:3" x14ac:dyDescent="0.25">
      <c r="B36" s="11"/>
      <c r="C36" s="11"/>
    </row>
    <row r="37" spans="2:3" x14ac:dyDescent="0.25">
      <c r="B37" s="11"/>
      <c r="C37" s="11"/>
    </row>
    <row r="38" spans="2:3" x14ac:dyDescent="0.25">
      <c r="B38" s="11"/>
      <c r="C38" s="11"/>
    </row>
    <row r="39" spans="2:3" x14ac:dyDescent="0.25">
      <c r="B39" s="11"/>
      <c r="C39" s="11"/>
    </row>
    <row r="40" spans="2:3" x14ac:dyDescent="0.25">
      <c r="B40" s="11"/>
      <c r="C40" s="11"/>
    </row>
  </sheetData>
  <pageMargins left="0.7" right="0.7" top="0.78740157499999996" bottom="0.78740157499999996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EB5FC4E-B938-42ED-A368-0DA15C288350}">
  <dimension ref="A1:E53"/>
  <sheetViews>
    <sheetView view="pageBreakPreview" zoomScale="115" zoomScaleNormal="100" zoomScaleSheetLayoutView="115" workbookViewId="0">
      <selection activeCell="E7" sqref="E7"/>
    </sheetView>
  </sheetViews>
  <sheetFormatPr baseColWidth="10" defaultColWidth="11.42578125" defaultRowHeight="15" x14ac:dyDescent="0.25"/>
  <cols>
    <col min="1" max="1" width="11.42578125" style="10" customWidth="1"/>
    <col min="2" max="2" width="32.85546875" style="10" customWidth="1"/>
    <col min="3" max="3" width="12.85546875" style="10" customWidth="1"/>
    <col min="4" max="4" width="29.85546875" style="10" customWidth="1"/>
    <col min="5" max="16384" width="11.42578125" style="10"/>
  </cols>
  <sheetData>
    <row r="1" spans="1:5" s="12" customFormat="1" x14ac:dyDescent="0.25">
      <c r="A1" s="12" t="s">
        <v>409</v>
      </c>
    </row>
    <row r="3" spans="1:5" x14ac:dyDescent="0.25">
      <c r="A3" s="11" t="s">
        <v>435</v>
      </c>
      <c r="B3" s="11" t="s">
        <v>74</v>
      </c>
      <c r="C3" t="s">
        <v>415</v>
      </c>
      <c r="D3" t="s">
        <v>388</v>
      </c>
    </row>
    <row r="4" spans="1:5" x14ac:dyDescent="0.25">
      <c r="A4" s="11" t="s">
        <v>430</v>
      </c>
      <c r="B4" s="11" t="s">
        <v>387</v>
      </c>
      <c r="C4" s="10" t="s">
        <v>410</v>
      </c>
      <c r="E4"/>
    </row>
    <row r="5" spans="1:5" x14ac:dyDescent="0.25">
      <c r="A5" s="11" t="s">
        <v>431</v>
      </c>
      <c r="B5" s="11" t="s">
        <v>390</v>
      </c>
      <c r="C5" s="10" t="s">
        <v>411</v>
      </c>
      <c r="E5"/>
    </row>
    <row r="6" spans="1:5" x14ac:dyDescent="0.25">
      <c r="A6" s="11" t="s">
        <v>434</v>
      </c>
      <c r="B6" s="11" t="s">
        <v>391</v>
      </c>
      <c r="C6" t="s">
        <v>626</v>
      </c>
      <c r="E6"/>
    </row>
    <row r="7" spans="1:5" x14ac:dyDescent="0.25">
      <c r="A7" s="11" t="s">
        <v>432</v>
      </c>
      <c r="B7" s="11" t="s">
        <v>392</v>
      </c>
      <c r="C7" t="s">
        <v>412</v>
      </c>
      <c r="E7"/>
    </row>
    <row r="8" spans="1:5" x14ac:dyDescent="0.25">
      <c r="A8" s="11" t="s">
        <v>433</v>
      </c>
      <c r="B8" s="11" t="s">
        <v>393</v>
      </c>
      <c r="C8" t="s">
        <v>413</v>
      </c>
      <c r="E8"/>
    </row>
    <row r="9" spans="1:5" x14ac:dyDescent="0.25">
      <c r="A9" s="11"/>
      <c r="B9" s="11"/>
    </row>
    <row r="10" spans="1:5" x14ac:dyDescent="0.25">
      <c r="A10" s="11"/>
      <c r="B10" s="11"/>
    </row>
    <row r="11" spans="1:5" x14ac:dyDescent="0.25">
      <c r="A11" s="11"/>
      <c r="B11" s="11"/>
    </row>
    <row r="12" spans="1:5" x14ac:dyDescent="0.25">
      <c r="A12" s="11"/>
      <c r="B12" s="11"/>
      <c r="C12"/>
    </row>
    <row r="13" spans="1:5" x14ac:dyDescent="0.25">
      <c r="A13" s="11"/>
      <c r="B13" s="11"/>
    </row>
    <row r="14" spans="1:5" x14ac:dyDescent="0.25">
      <c r="A14" s="11"/>
      <c r="B14" s="11"/>
    </row>
    <row r="15" spans="1:5" x14ac:dyDescent="0.25">
      <c r="A15" s="11"/>
      <c r="B15" s="11"/>
    </row>
    <row r="16" spans="1:5" x14ac:dyDescent="0.25">
      <c r="A16" s="11"/>
      <c r="B16" s="11"/>
    </row>
    <row r="17" spans="1:2" x14ac:dyDescent="0.25">
      <c r="A17" s="11"/>
      <c r="B17" s="11"/>
    </row>
    <row r="18" spans="1:2" x14ac:dyDescent="0.25">
      <c r="A18" s="11"/>
      <c r="B18" s="11"/>
    </row>
    <row r="19" spans="1:2" x14ac:dyDescent="0.25">
      <c r="A19" s="11"/>
      <c r="B19" s="11"/>
    </row>
    <row r="20" spans="1:2" x14ac:dyDescent="0.25">
      <c r="A20" s="11"/>
      <c r="B20" s="11"/>
    </row>
    <row r="21" spans="1:2" x14ac:dyDescent="0.25">
      <c r="A21" s="11"/>
      <c r="B21" s="11"/>
    </row>
    <row r="22" spans="1:2" x14ac:dyDescent="0.25">
      <c r="A22" s="11"/>
      <c r="B22" s="11"/>
    </row>
    <row r="23" spans="1:2" x14ac:dyDescent="0.25">
      <c r="A23" s="11"/>
    </row>
    <row r="24" spans="1:2" x14ac:dyDescent="0.25">
      <c r="A24" s="11"/>
      <c r="B24" s="11"/>
    </row>
    <row r="25" spans="1:2" x14ac:dyDescent="0.25">
      <c r="B25" s="11"/>
    </row>
    <row r="26" spans="1:2" x14ac:dyDescent="0.25">
      <c r="B26" s="11"/>
    </row>
    <row r="28" spans="1:2" x14ac:dyDescent="0.25">
      <c r="B28" s="11"/>
    </row>
    <row r="29" spans="1:2" x14ac:dyDescent="0.25">
      <c r="B29" s="11"/>
    </row>
    <row r="30" spans="1:2" x14ac:dyDescent="0.25">
      <c r="B30" s="11"/>
    </row>
    <row r="31" spans="1:2" x14ac:dyDescent="0.25">
      <c r="B31" s="11"/>
    </row>
    <row r="32" spans="1:2" x14ac:dyDescent="0.25">
      <c r="B32" s="11"/>
    </row>
    <row r="33" spans="2:2" x14ac:dyDescent="0.25">
      <c r="B33" s="11"/>
    </row>
    <row r="34" spans="2:2" x14ac:dyDescent="0.25">
      <c r="B34" s="11"/>
    </row>
    <row r="35" spans="2:2" x14ac:dyDescent="0.25">
      <c r="B35" s="11"/>
    </row>
    <row r="36" spans="2:2" x14ac:dyDescent="0.25">
      <c r="B36" s="11"/>
    </row>
    <row r="37" spans="2:2" x14ac:dyDescent="0.25">
      <c r="B37" s="11"/>
    </row>
    <row r="38" spans="2:2" x14ac:dyDescent="0.25">
      <c r="B38" s="11"/>
    </row>
    <row r="39" spans="2:2" x14ac:dyDescent="0.25">
      <c r="B39" s="11"/>
    </row>
    <row r="40" spans="2:2" x14ac:dyDescent="0.25">
      <c r="B40" s="11"/>
    </row>
    <row r="41" spans="2:2" x14ac:dyDescent="0.25">
      <c r="B41" s="11"/>
    </row>
    <row r="42" spans="2:2" x14ac:dyDescent="0.25">
      <c r="B42" s="11"/>
    </row>
    <row r="43" spans="2:2" x14ac:dyDescent="0.25">
      <c r="B43" s="11"/>
    </row>
    <row r="44" spans="2:2" x14ac:dyDescent="0.25">
      <c r="B44" s="11"/>
    </row>
    <row r="45" spans="2:2" x14ac:dyDescent="0.25">
      <c r="B45" s="11"/>
    </row>
    <row r="46" spans="2:2" x14ac:dyDescent="0.25">
      <c r="B46" s="11"/>
    </row>
    <row r="47" spans="2:2" x14ac:dyDescent="0.25">
      <c r="B47" s="11"/>
    </row>
    <row r="48" spans="2:2" x14ac:dyDescent="0.25">
      <c r="B48" s="11"/>
    </row>
    <row r="49" spans="2:2" x14ac:dyDescent="0.25">
      <c r="B49" s="11"/>
    </row>
    <row r="50" spans="2:2" x14ac:dyDescent="0.25">
      <c r="B50" s="11"/>
    </row>
    <row r="51" spans="2:2" x14ac:dyDescent="0.25">
      <c r="B51" s="11"/>
    </row>
    <row r="52" spans="2:2" x14ac:dyDescent="0.25">
      <c r="B52" s="11"/>
    </row>
    <row r="53" spans="2:2" x14ac:dyDescent="0.25">
      <c r="B53" s="11"/>
    </row>
  </sheetData>
  <pageMargins left="0.7" right="0.7" top="0.78740157499999996" bottom="0.78740157499999996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2D5D66B-6F02-44A1-A8E2-9FDC1D430FEB}">
  <dimension ref="A1:C44"/>
  <sheetViews>
    <sheetView view="pageBreakPreview" zoomScale="115" zoomScaleNormal="100" zoomScaleSheetLayoutView="115" workbookViewId="0">
      <selection activeCell="E7" sqref="E7"/>
    </sheetView>
  </sheetViews>
  <sheetFormatPr baseColWidth="10" defaultColWidth="11.42578125" defaultRowHeight="15" x14ac:dyDescent="0.25"/>
  <cols>
    <col min="1" max="1" width="11.42578125" style="10" customWidth="1"/>
    <col min="2" max="2" width="32.85546875" style="10" customWidth="1"/>
    <col min="3" max="3" width="12.85546875" style="10" customWidth="1"/>
    <col min="4" max="4" width="29.85546875" style="10" customWidth="1"/>
    <col min="5" max="16384" width="11.42578125" style="10"/>
  </cols>
  <sheetData>
    <row r="1" spans="1:3" s="12" customFormat="1" x14ac:dyDescent="0.25">
      <c r="A1" s="12" t="s">
        <v>409</v>
      </c>
    </row>
    <row r="3" spans="1:3" x14ac:dyDescent="0.25">
      <c r="A3" s="11" t="s">
        <v>434</v>
      </c>
      <c r="B3" s="11" t="s">
        <v>446</v>
      </c>
      <c r="C3" t="s">
        <v>627</v>
      </c>
    </row>
    <row r="4" spans="1:3" x14ac:dyDescent="0.25">
      <c r="A4" s="11" t="s">
        <v>429</v>
      </c>
      <c r="B4" s="11" t="s">
        <v>391</v>
      </c>
      <c r="C4" t="s">
        <v>628</v>
      </c>
    </row>
    <row r="5" spans="1:3" x14ac:dyDescent="0.25">
      <c r="A5" s="11"/>
      <c r="B5" s="11"/>
    </row>
    <row r="6" spans="1:3" x14ac:dyDescent="0.25">
      <c r="A6" s="11"/>
      <c r="B6" s="11"/>
    </row>
    <row r="7" spans="1:3" x14ac:dyDescent="0.25">
      <c r="A7" s="11"/>
      <c r="B7" s="11"/>
    </row>
    <row r="8" spans="1:3" x14ac:dyDescent="0.25">
      <c r="A8" s="11"/>
      <c r="B8" s="11"/>
    </row>
    <row r="9" spans="1:3" x14ac:dyDescent="0.25">
      <c r="A9" s="11"/>
      <c r="B9" s="11"/>
    </row>
    <row r="10" spans="1:3" x14ac:dyDescent="0.25">
      <c r="A10" s="11"/>
      <c r="B10" s="11"/>
    </row>
    <row r="11" spans="1:3" x14ac:dyDescent="0.25">
      <c r="A11" s="11"/>
      <c r="B11" s="11"/>
    </row>
    <row r="12" spans="1:3" x14ac:dyDescent="0.25">
      <c r="A12" s="11"/>
      <c r="B12" s="11"/>
    </row>
    <row r="13" spans="1:3" x14ac:dyDescent="0.25">
      <c r="A13" s="11"/>
      <c r="B13" s="11"/>
    </row>
    <row r="14" spans="1:3" x14ac:dyDescent="0.25">
      <c r="A14" s="11"/>
    </row>
    <row r="15" spans="1:3" x14ac:dyDescent="0.25">
      <c r="A15" s="11"/>
      <c r="B15" s="11"/>
    </row>
    <row r="16" spans="1:3" x14ac:dyDescent="0.25">
      <c r="B16" s="11"/>
    </row>
    <row r="17" spans="2:2" x14ac:dyDescent="0.25">
      <c r="B17" s="11"/>
    </row>
    <row r="19" spans="2:2" x14ac:dyDescent="0.25">
      <c r="B19" s="11"/>
    </row>
    <row r="20" spans="2:2" x14ac:dyDescent="0.25">
      <c r="B20" s="11"/>
    </row>
    <row r="21" spans="2:2" x14ac:dyDescent="0.25">
      <c r="B21" s="11"/>
    </row>
    <row r="22" spans="2:2" x14ac:dyDescent="0.25">
      <c r="B22" s="11"/>
    </row>
    <row r="23" spans="2:2" x14ac:dyDescent="0.25">
      <c r="B23" s="11"/>
    </row>
    <row r="24" spans="2:2" x14ac:dyDescent="0.25">
      <c r="B24" s="11"/>
    </row>
    <row r="25" spans="2:2" x14ac:dyDescent="0.25">
      <c r="B25" s="11"/>
    </row>
    <row r="26" spans="2:2" x14ac:dyDescent="0.25">
      <c r="B26" s="11"/>
    </row>
    <row r="27" spans="2:2" x14ac:dyDescent="0.25">
      <c r="B27" s="11"/>
    </row>
    <row r="28" spans="2:2" x14ac:dyDescent="0.25">
      <c r="B28" s="11"/>
    </row>
    <row r="29" spans="2:2" x14ac:dyDescent="0.25">
      <c r="B29" s="11"/>
    </row>
    <row r="30" spans="2:2" x14ac:dyDescent="0.25">
      <c r="B30" s="11"/>
    </row>
    <row r="31" spans="2:2" x14ac:dyDescent="0.25">
      <c r="B31" s="11"/>
    </row>
    <row r="32" spans="2:2" x14ac:dyDescent="0.25">
      <c r="B32" s="11"/>
    </row>
    <row r="33" spans="2:2" x14ac:dyDescent="0.25">
      <c r="B33" s="11"/>
    </row>
    <row r="34" spans="2:2" x14ac:dyDescent="0.25">
      <c r="B34" s="11"/>
    </row>
    <row r="35" spans="2:2" x14ac:dyDescent="0.25">
      <c r="B35" s="11"/>
    </row>
    <row r="36" spans="2:2" x14ac:dyDescent="0.25">
      <c r="B36" s="11"/>
    </row>
    <row r="37" spans="2:2" x14ac:dyDescent="0.25">
      <c r="B37" s="11"/>
    </row>
    <row r="38" spans="2:2" x14ac:dyDescent="0.25">
      <c r="B38" s="11"/>
    </row>
    <row r="39" spans="2:2" x14ac:dyDescent="0.25">
      <c r="B39" s="11"/>
    </row>
    <row r="40" spans="2:2" x14ac:dyDescent="0.25">
      <c r="B40" s="11"/>
    </row>
    <row r="41" spans="2:2" x14ac:dyDescent="0.25">
      <c r="B41" s="11"/>
    </row>
    <row r="42" spans="2:2" x14ac:dyDescent="0.25">
      <c r="B42" s="11"/>
    </row>
    <row r="43" spans="2:2" x14ac:dyDescent="0.25">
      <c r="B43" s="11"/>
    </row>
    <row r="44" spans="2:2" x14ac:dyDescent="0.25">
      <c r="B44" s="11"/>
    </row>
  </sheetData>
  <pageMargins left="0.7" right="0.7" top="0.78740157499999996" bottom="0.78740157499999996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1225D7D-E513-4D93-9AC4-62FDFD90D542}">
  <sheetPr>
    <tabColor rgb="FFFFFFCC"/>
  </sheetPr>
  <dimension ref="A1:L607"/>
  <sheetViews>
    <sheetView workbookViewId="0">
      <selection activeCell="E7" sqref="E7"/>
    </sheetView>
  </sheetViews>
  <sheetFormatPr baseColWidth="10" defaultColWidth="9.140625" defaultRowHeight="15" x14ac:dyDescent="0.25"/>
  <cols>
    <col min="1" max="1" width="6" customWidth="1"/>
    <col min="2" max="2" width="48" customWidth="1"/>
    <col min="3" max="7" width="6" customWidth="1"/>
    <col min="8" max="8" width="2" customWidth="1"/>
    <col min="9" max="10" width="6" customWidth="1"/>
    <col min="11" max="11" width="2" customWidth="1"/>
    <col min="12" max="12" width="6" customWidth="1"/>
    <col min="13" max="13" width="20" customWidth="1"/>
    <col min="14" max="14" width="22" customWidth="1"/>
    <col min="15" max="15" width="20" customWidth="1"/>
    <col min="16" max="16" width="16" customWidth="1"/>
  </cols>
  <sheetData>
    <row r="1" spans="1:12" ht="15.75" x14ac:dyDescent="0.25">
      <c r="A1" s="2" t="s">
        <v>80</v>
      </c>
    </row>
    <row r="2" spans="1:12" x14ac:dyDescent="0.25">
      <c r="A2" s="3" t="s">
        <v>567</v>
      </c>
    </row>
    <row r="5" spans="1:12" x14ac:dyDescent="0.25">
      <c r="A5" s="4" t="s">
        <v>81</v>
      </c>
    </row>
    <row r="6" spans="1:12" x14ac:dyDescent="0.25">
      <c r="C6" s="5" t="s">
        <v>82</v>
      </c>
      <c r="D6" s="5" t="s">
        <v>83</v>
      </c>
      <c r="E6" s="5" t="s">
        <v>84</v>
      </c>
      <c r="F6" s="5" t="s">
        <v>85</v>
      </c>
      <c r="H6" s="6" t="s">
        <v>86</v>
      </c>
      <c r="K6" s="6" t="s">
        <v>87</v>
      </c>
    </row>
    <row r="7" spans="1:12" x14ac:dyDescent="0.25">
      <c r="A7" s="7">
        <v>1</v>
      </c>
      <c r="B7" t="s">
        <v>88</v>
      </c>
      <c r="C7" s="7">
        <v>15</v>
      </c>
      <c r="D7" s="7">
        <v>12</v>
      </c>
      <c r="E7" s="7">
        <v>0</v>
      </c>
      <c r="F7" s="7">
        <v>3</v>
      </c>
      <c r="G7" s="7">
        <v>419</v>
      </c>
      <c r="H7" t="s">
        <v>89</v>
      </c>
      <c r="I7" s="8">
        <v>357</v>
      </c>
      <c r="J7" s="7">
        <v>24</v>
      </c>
      <c r="K7" t="s">
        <v>89</v>
      </c>
      <c r="L7" s="8">
        <v>6</v>
      </c>
    </row>
    <row r="8" spans="1:12" x14ac:dyDescent="0.25">
      <c r="A8" s="7">
        <v>2</v>
      </c>
      <c r="B8" t="s">
        <v>3</v>
      </c>
      <c r="C8" s="7">
        <v>14</v>
      </c>
      <c r="D8" s="7">
        <v>8</v>
      </c>
      <c r="E8" s="7">
        <v>0</v>
      </c>
      <c r="F8" s="7">
        <v>6</v>
      </c>
      <c r="G8" s="7">
        <v>351</v>
      </c>
      <c r="H8" t="s">
        <v>89</v>
      </c>
      <c r="I8" s="8">
        <v>348</v>
      </c>
      <c r="J8" s="7">
        <v>16</v>
      </c>
      <c r="K8" t="s">
        <v>89</v>
      </c>
      <c r="L8" s="8">
        <v>12</v>
      </c>
    </row>
    <row r="9" spans="1:12" x14ac:dyDescent="0.25">
      <c r="A9" s="7">
        <v>3</v>
      </c>
      <c r="B9" t="s">
        <v>49</v>
      </c>
      <c r="C9" s="7">
        <v>14</v>
      </c>
      <c r="D9" s="7">
        <v>7</v>
      </c>
      <c r="E9" s="7">
        <v>2</v>
      </c>
      <c r="F9" s="7">
        <v>5</v>
      </c>
      <c r="G9" s="7">
        <v>428</v>
      </c>
      <c r="H9" t="s">
        <v>89</v>
      </c>
      <c r="I9" s="8">
        <v>384</v>
      </c>
      <c r="J9" s="7">
        <v>16</v>
      </c>
      <c r="K9" t="s">
        <v>89</v>
      </c>
      <c r="L9" s="8">
        <v>12</v>
      </c>
    </row>
    <row r="10" spans="1:12" x14ac:dyDescent="0.25">
      <c r="A10" s="7">
        <v>4</v>
      </c>
      <c r="B10" t="s">
        <v>90</v>
      </c>
      <c r="C10" s="7">
        <v>12</v>
      </c>
      <c r="D10" s="7">
        <v>7</v>
      </c>
      <c r="E10" s="7">
        <v>1</v>
      </c>
      <c r="F10" s="7">
        <v>4</v>
      </c>
      <c r="G10" s="7">
        <v>339</v>
      </c>
      <c r="H10" t="s">
        <v>89</v>
      </c>
      <c r="I10" s="8">
        <v>304</v>
      </c>
      <c r="J10" s="7">
        <v>15</v>
      </c>
      <c r="K10" t="s">
        <v>89</v>
      </c>
      <c r="L10" s="8">
        <v>9</v>
      </c>
    </row>
    <row r="11" spans="1:12" x14ac:dyDescent="0.25">
      <c r="A11" s="7">
        <v>5</v>
      </c>
      <c r="B11" t="s">
        <v>17</v>
      </c>
      <c r="C11" s="7">
        <v>14</v>
      </c>
      <c r="D11" s="7">
        <v>7</v>
      </c>
      <c r="E11" s="7">
        <v>1</v>
      </c>
      <c r="F11" s="7">
        <v>6</v>
      </c>
      <c r="G11" s="7">
        <v>402</v>
      </c>
      <c r="H11" t="s">
        <v>89</v>
      </c>
      <c r="I11" s="8">
        <v>396</v>
      </c>
      <c r="J11" s="7">
        <v>15</v>
      </c>
      <c r="K11" t="s">
        <v>89</v>
      </c>
      <c r="L11" s="8">
        <v>13</v>
      </c>
    </row>
    <row r="12" spans="1:12" x14ac:dyDescent="0.25">
      <c r="A12" s="7">
        <v>6</v>
      </c>
      <c r="B12" t="s">
        <v>5</v>
      </c>
      <c r="C12" s="7">
        <v>14</v>
      </c>
      <c r="D12" s="7">
        <v>7</v>
      </c>
      <c r="E12" s="7">
        <v>0</v>
      </c>
      <c r="F12" s="7">
        <v>7</v>
      </c>
      <c r="G12" s="7">
        <v>427</v>
      </c>
      <c r="H12" t="s">
        <v>89</v>
      </c>
      <c r="I12" s="8">
        <v>392</v>
      </c>
      <c r="J12" s="7">
        <v>14</v>
      </c>
      <c r="K12" t="s">
        <v>89</v>
      </c>
      <c r="L12" s="8">
        <v>14</v>
      </c>
    </row>
    <row r="13" spans="1:12" x14ac:dyDescent="0.25">
      <c r="A13" s="7">
        <v>7</v>
      </c>
      <c r="B13" t="s">
        <v>91</v>
      </c>
      <c r="C13" s="7">
        <v>14</v>
      </c>
      <c r="D13" s="7">
        <v>6</v>
      </c>
      <c r="E13" s="7">
        <v>1</v>
      </c>
      <c r="F13" s="7">
        <v>7</v>
      </c>
      <c r="G13" s="7">
        <v>369</v>
      </c>
      <c r="H13" t="s">
        <v>89</v>
      </c>
      <c r="I13" s="8">
        <v>376</v>
      </c>
      <c r="J13" s="7">
        <v>13</v>
      </c>
      <c r="K13" t="s">
        <v>89</v>
      </c>
      <c r="L13" s="8">
        <v>15</v>
      </c>
    </row>
    <row r="14" spans="1:12" x14ac:dyDescent="0.25">
      <c r="A14" s="7">
        <v>8</v>
      </c>
      <c r="B14" t="s">
        <v>93</v>
      </c>
      <c r="C14" s="7">
        <v>14</v>
      </c>
      <c r="D14" s="7">
        <v>6</v>
      </c>
      <c r="E14" s="7">
        <v>1</v>
      </c>
      <c r="F14" s="7">
        <v>7</v>
      </c>
      <c r="G14" s="7">
        <v>389</v>
      </c>
      <c r="H14" t="s">
        <v>89</v>
      </c>
      <c r="I14" s="8">
        <v>384</v>
      </c>
      <c r="J14" s="7">
        <v>13</v>
      </c>
      <c r="K14" t="s">
        <v>89</v>
      </c>
      <c r="L14" s="8">
        <v>15</v>
      </c>
    </row>
    <row r="15" spans="1:12" x14ac:dyDescent="0.25">
      <c r="A15" s="7">
        <v>9</v>
      </c>
      <c r="B15" t="s">
        <v>92</v>
      </c>
      <c r="C15" s="7">
        <v>13</v>
      </c>
      <c r="D15" s="7">
        <v>6</v>
      </c>
      <c r="E15" s="7">
        <v>0</v>
      </c>
      <c r="F15" s="7">
        <v>7</v>
      </c>
      <c r="G15" s="7">
        <v>321</v>
      </c>
      <c r="H15" t="s">
        <v>89</v>
      </c>
      <c r="I15" s="8">
        <v>355</v>
      </c>
      <c r="J15" s="7">
        <v>12</v>
      </c>
      <c r="K15" t="s">
        <v>89</v>
      </c>
      <c r="L15" s="8">
        <v>14</v>
      </c>
    </row>
    <row r="16" spans="1:12" x14ac:dyDescent="0.25">
      <c r="A16" s="7">
        <v>10</v>
      </c>
      <c r="B16" t="s">
        <v>12</v>
      </c>
      <c r="C16" s="7">
        <v>14</v>
      </c>
      <c r="D16" s="7">
        <v>5</v>
      </c>
      <c r="E16" s="7">
        <v>2</v>
      </c>
      <c r="F16" s="7">
        <v>7</v>
      </c>
      <c r="G16" s="7">
        <v>400</v>
      </c>
      <c r="H16" t="s">
        <v>89</v>
      </c>
      <c r="I16" s="8">
        <v>425</v>
      </c>
      <c r="J16" s="7">
        <v>12</v>
      </c>
      <c r="K16" t="s">
        <v>89</v>
      </c>
      <c r="L16" s="8">
        <v>16</v>
      </c>
    </row>
    <row r="17" spans="1:12" x14ac:dyDescent="0.25">
      <c r="A17" s="7">
        <v>11</v>
      </c>
      <c r="B17" t="s">
        <v>94</v>
      </c>
      <c r="C17" s="7">
        <v>12</v>
      </c>
      <c r="D17" s="7">
        <v>4</v>
      </c>
      <c r="E17" s="7">
        <v>2</v>
      </c>
      <c r="F17" s="7">
        <v>6</v>
      </c>
      <c r="G17" s="7">
        <v>336</v>
      </c>
      <c r="H17" t="s">
        <v>89</v>
      </c>
      <c r="I17" s="8">
        <v>354</v>
      </c>
      <c r="J17" s="7">
        <v>10</v>
      </c>
      <c r="K17" t="s">
        <v>89</v>
      </c>
      <c r="L17" s="8">
        <v>14</v>
      </c>
    </row>
    <row r="18" spans="1:12" x14ac:dyDescent="0.25">
      <c r="A18" s="7">
        <v>12</v>
      </c>
      <c r="B18" t="s">
        <v>15</v>
      </c>
      <c r="C18" s="7">
        <v>14</v>
      </c>
      <c r="D18" s="7">
        <v>1</v>
      </c>
      <c r="E18" s="7">
        <v>2</v>
      </c>
      <c r="F18" s="7">
        <v>11</v>
      </c>
      <c r="G18" s="7">
        <v>343</v>
      </c>
      <c r="H18" t="s">
        <v>89</v>
      </c>
      <c r="I18" s="8">
        <v>449</v>
      </c>
      <c r="J18" s="7">
        <v>4</v>
      </c>
      <c r="K18" t="s">
        <v>89</v>
      </c>
      <c r="L18" s="8">
        <v>24</v>
      </c>
    </row>
    <row r="20" spans="1:12" x14ac:dyDescent="0.25">
      <c r="A20" s="4" t="s">
        <v>95</v>
      </c>
    </row>
    <row r="21" spans="1:12" x14ac:dyDescent="0.25">
      <c r="C21" s="5" t="s">
        <v>82</v>
      </c>
      <c r="D21" s="5" t="s">
        <v>83</v>
      </c>
      <c r="E21" s="5" t="s">
        <v>84</v>
      </c>
      <c r="F21" s="5" t="s">
        <v>85</v>
      </c>
      <c r="H21" s="6" t="s">
        <v>86</v>
      </c>
      <c r="K21" s="6" t="s">
        <v>87</v>
      </c>
    </row>
    <row r="22" spans="1:12" x14ac:dyDescent="0.25">
      <c r="A22" s="7">
        <v>1</v>
      </c>
      <c r="B22" t="s">
        <v>96</v>
      </c>
      <c r="C22" s="7">
        <v>11</v>
      </c>
      <c r="D22" s="7">
        <v>10</v>
      </c>
      <c r="E22" s="7">
        <v>0</v>
      </c>
      <c r="F22" s="7">
        <v>1</v>
      </c>
      <c r="G22" s="7">
        <v>369</v>
      </c>
      <c r="H22" t="s">
        <v>89</v>
      </c>
      <c r="I22" s="8">
        <v>309</v>
      </c>
      <c r="J22" s="7">
        <v>20</v>
      </c>
      <c r="K22" t="s">
        <v>89</v>
      </c>
      <c r="L22" s="8">
        <v>2</v>
      </c>
    </row>
    <row r="23" spans="1:12" x14ac:dyDescent="0.25">
      <c r="A23" s="7">
        <v>2</v>
      </c>
      <c r="B23" t="s">
        <v>97</v>
      </c>
      <c r="C23" s="7">
        <v>12</v>
      </c>
      <c r="D23" s="7">
        <v>9</v>
      </c>
      <c r="E23" s="7">
        <v>1</v>
      </c>
      <c r="F23" s="7">
        <v>2</v>
      </c>
      <c r="G23" s="7">
        <v>368</v>
      </c>
      <c r="H23" t="s">
        <v>89</v>
      </c>
      <c r="I23" s="8">
        <v>305</v>
      </c>
      <c r="J23" s="7">
        <v>19</v>
      </c>
      <c r="K23" t="s">
        <v>89</v>
      </c>
      <c r="L23" s="8">
        <v>5</v>
      </c>
    </row>
    <row r="24" spans="1:12" x14ac:dyDescent="0.25">
      <c r="A24" s="7">
        <v>3</v>
      </c>
      <c r="B24" t="s">
        <v>98</v>
      </c>
      <c r="C24" s="7">
        <v>13</v>
      </c>
      <c r="D24" s="7">
        <v>9</v>
      </c>
      <c r="E24" s="7">
        <v>0</v>
      </c>
      <c r="F24" s="7">
        <v>4</v>
      </c>
      <c r="G24" s="7">
        <v>328</v>
      </c>
      <c r="H24" t="s">
        <v>89</v>
      </c>
      <c r="I24" s="8">
        <v>300</v>
      </c>
      <c r="J24" s="7">
        <v>18</v>
      </c>
      <c r="K24" t="s">
        <v>89</v>
      </c>
      <c r="L24" s="8">
        <v>8</v>
      </c>
    </row>
    <row r="25" spans="1:12" x14ac:dyDescent="0.25">
      <c r="A25" s="7">
        <v>4</v>
      </c>
      <c r="B25" t="s">
        <v>99</v>
      </c>
      <c r="C25" s="7">
        <v>13</v>
      </c>
      <c r="D25" s="7">
        <v>7</v>
      </c>
      <c r="E25" s="7">
        <v>2</v>
      </c>
      <c r="F25" s="7">
        <v>4</v>
      </c>
      <c r="G25" s="7">
        <v>370</v>
      </c>
      <c r="H25" t="s">
        <v>89</v>
      </c>
      <c r="I25" s="8">
        <v>335</v>
      </c>
      <c r="J25" s="7">
        <v>16</v>
      </c>
      <c r="K25" t="s">
        <v>89</v>
      </c>
      <c r="L25" s="8">
        <v>10</v>
      </c>
    </row>
    <row r="26" spans="1:12" x14ac:dyDescent="0.25">
      <c r="A26" s="7">
        <v>5</v>
      </c>
      <c r="B26" t="s">
        <v>10</v>
      </c>
      <c r="C26" s="7">
        <v>12</v>
      </c>
      <c r="D26" s="7">
        <v>6</v>
      </c>
      <c r="E26" s="7">
        <v>1</v>
      </c>
      <c r="F26" s="7">
        <v>5</v>
      </c>
      <c r="G26" s="7">
        <v>393</v>
      </c>
      <c r="H26" t="s">
        <v>89</v>
      </c>
      <c r="I26" s="8">
        <v>343</v>
      </c>
      <c r="J26" s="7">
        <v>13</v>
      </c>
      <c r="K26" t="s">
        <v>89</v>
      </c>
      <c r="L26" s="8">
        <v>11</v>
      </c>
    </row>
    <row r="27" spans="1:12" x14ac:dyDescent="0.25">
      <c r="A27" s="7">
        <v>6</v>
      </c>
      <c r="B27" t="s">
        <v>78</v>
      </c>
      <c r="C27" s="7">
        <v>10</v>
      </c>
      <c r="D27" s="7">
        <v>6</v>
      </c>
      <c r="E27" s="7">
        <v>0</v>
      </c>
      <c r="F27" s="7">
        <v>4</v>
      </c>
      <c r="G27" s="7">
        <v>282</v>
      </c>
      <c r="H27" t="s">
        <v>89</v>
      </c>
      <c r="I27" s="8">
        <v>278</v>
      </c>
      <c r="J27" s="7">
        <v>12</v>
      </c>
      <c r="K27" t="s">
        <v>89</v>
      </c>
      <c r="L27" s="8">
        <v>8</v>
      </c>
    </row>
    <row r="28" spans="1:12" x14ac:dyDescent="0.25">
      <c r="A28" s="7">
        <v>7</v>
      </c>
      <c r="B28" t="s">
        <v>100</v>
      </c>
      <c r="C28" s="7">
        <v>13</v>
      </c>
      <c r="D28" s="7">
        <v>5</v>
      </c>
      <c r="E28" s="7">
        <v>1</v>
      </c>
      <c r="F28" s="7">
        <v>7</v>
      </c>
      <c r="G28" s="7">
        <v>350</v>
      </c>
      <c r="H28" t="s">
        <v>89</v>
      </c>
      <c r="I28" s="8">
        <v>362</v>
      </c>
      <c r="J28" s="7">
        <v>11</v>
      </c>
      <c r="K28" t="s">
        <v>89</v>
      </c>
      <c r="L28" s="8">
        <v>15</v>
      </c>
    </row>
    <row r="29" spans="1:12" x14ac:dyDescent="0.25">
      <c r="A29" s="7">
        <v>8</v>
      </c>
      <c r="B29" t="s">
        <v>101</v>
      </c>
      <c r="C29" s="7">
        <v>13</v>
      </c>
      <c r="D29" s="7">
        <v>4</v>
      </c>
      <c r="E29" s="7">
        <v>1</v>
      </c>
      <c r="F29" s="7">
        <v>8</v>
      </c>
      <c r="G29" s="7">
        <v>357</v>
      </c>
      <c r="H29" t="s">
        <v>89</v>
      </c>
      <c r="I29" s="8">
        <v>382</v>
      </c>
      <c r="J29" s="7">
        <v>9</v>
      </c>
      <c r="K29" t="s">
        <v>89</v>
      </c>
      <c r="L29" s="8">
        <v>17</v>
      </c>
    </row>
    <row r="30" spans="1:12" x14ac:dyDescent="0.25">
      <c r="A30" s="7">
        <v>9</v>
      </c>
      <c r="B30" t="s">
        <v>102</v>
      </c>
      <c r="C30" s="7">
        <v>12</v>
      </c>
      <c r="D30" s="7">
        <v>3</v>
      </c>
      <c r="E30" s="7">
        <v>1</v>
      </c>
      <c r="F30" s="7">
        <v>8</v>
      </c>
      <c r="G30" s="7">
        <v>309</v>
      </c>
      <c r="H30" t="s">
        <v>89</v>
      </c>
      <c r="I30" s="8">
        <v>356</v>
      </c>
      <c r="J30" s="7">
        <v>7</v>
      </c>
      <c r="K30" t="s">
        <v>89</v>
      </c>
      <c r="L30" s="8">
        <v>17</v>
      </c>
    </row>
    <row r="31" spans="1:12" x14ac:dyDescent="0.25">
      <c r="A31" s="7">
        <v>10</v>
      </c>
      <c r="B31" t="s">
        <v>103</v>
      </c>
      <c r="C31" s="7">
        <v>11</v>
      </c>
      <c r="D31" s="7">
        <v>2</v>
      </c>
      <c r="E31" s="7">
        <v>1</v>
      </c>
      <c r="F31" s="7">
        <v>8</v>
      </c>
      <c r="G31" s="7">
        <v>326</v>
      </c>
      <c r="H31" t="s">
        <v>89</v>
      </c>
      <c r="I31" s="8">
        <v>362</v>
      </c>
      <c r="J31" s="7">
        <v>5</v>
      </c>
      <c r="K31" t="s">
        <v>89</v>
      </c>
      <c r="L31" s="8">
        <v>17</v>
      </c>
    </row>
    <row r="32" spans="1:12" x14ac:dyDescent="0.25">
      <c r="A32" s="7">
        <v>11</v>
      </c>
      <c r="B32" t="s">
        <v>104</v>
      </c>
      <c r="C32" s="7">
        <v>12</v>
      </c>
      <c r="D32" s="7">
        <v>1</v>
      </c>
      <c r="E32" s="7">
        <v>0</v>
      </c>
      <c r="F32" s="7">
        <v>11</v>
      </c>
      <c r="G32" s="7">
        <v>277</v>
      </c>
      <c r="H32" t="s">
        <v>89</v>
      </c>
      <c r="I32" s="8">
        <v>397</v>
      </c>
      <c r="J32" s="7">
        <v>2</v>
      </c>
      <c r="K32" t="s">
        <v>89</v>
      </c>
      <c r="L32" s="8">
        <v>22</v>
      </c>
    </row>
    <row r="34" spans="1:12" x14ac:dyDescent="0.25">
      <c r="A34" s="4" t="s">
        <v>105</v>
      </c>
    </row>
    <row r="35" spans="1:12" x14ac:dyDescent="0.25">
      <c r="C35" s="5" t="s">
        <v>82</v>
      </c>
      <c r="D35" s="5" t="s">
        <v>83</v>
      </c>
      <c r="E35" s="5" t="s">
        <v>84</v>
      </c>
      <c r="F35" s="5" t="s">
        <v>85</v>
      </c>
      <c r="H35" s="6" t="s">
        <v>86</v>
      </c>
      <c r="K35" s="6" t="s">
        <v>87</v>
      </c>
    </row>
    <row r="36" spans="1:12" x14ac:dyDescent="0.25">
      <c r="A36" s="7">
        <v>1</v>
      </c>
      <c r="B36" t="s">
        <v>106</v>
      </c>
      <c r="C36" s="7">
        <v>12</v>
      </c>
      <c r="D36" s="7">
        <v>8</v>
      </c>
      <c r="E36" s="7">
        <v>3</v>
      </c>
      <c r="F36" s="7">
        <v>1</v>
      </c>
      <c r="G36" s="7">
        <v>324</v>
      </c>
      <c r="H36" t="s">
        <v>89</v>
      </c>
      <c r="I36" s="8">
        <v>301</v>
      </c>
      <c r="J36" s="7">
        <v>19</v>
      </c>
      <c r="K36" t="s">
        <v>89</v>
      </c>
      <c r="L36" s="8">
        <v>5</v>
      </c>
    </row>
    <row r="37" spans="1:12" x14ac:dyDescent="0.25">
      <c r="A37" s="7">
        <v>2</v>
      </c>
      <c r="B37" t="s">
        <v>63</v>
      </c>
      <c r="C37" s="7">
        <v>11</v>
      </c>
      <c r="D37" s="7">
        <v>8</v>
      </c>
      <c r="E37" s="7">
        <v>1</v>
      </c>
      <c r="F37" s="7">
        <v>2</v>
      </c>
      <c r="G37" s="7">
        <v>315</v>
      </c>
      <c r="H37" t="s">
        <v>89</v>
      </c>
      <c r="I37" s="8">
        <v>273</v>
      </c>
      <c r="J37" s="7">
        <v>17</v>
      </c>
      <c r="K37" t="s">
        <v>89</v>
      </c>
      <c r="L37" s="8">
        <v>5</v>
      </c>
    </row>
    <row r="38" spans="1:12" x14ac:dyDescent="0.25">
      <c r="A38" s="7">
        <v>3</v>
      </c>
      <c r="B38" t="s">
        <v>107</v>
      </c>
      <c r="C38" s="7">
        <v>12</v>
      </c>
      <c r="D38" s="7">
        <v>8</v>
      </c>
      <c r="E38" s="7">
        <v>0</v>
      </c>
      <c r="F38" s="7">
        <v>4</v>
      </c>
      <c r="G38" s="7">
        <v>327</v>
      </c>
      <c r="H38" t="s">
        <v>89</v>
      </c>
      <c r="I38" s="8">
        <v>312</v>
      </c>
      <c r="J38" s="7">
        <v>16</v>
      </c>
      <c r="K38" t="s">
        <v>89</v>
      </c>
      <c r="L38" s="8">
        <v>8</v>
      </c>
    </row>
    <row r="39" spans="1:12" x14ac:dyDescent="0.25">
      <c r="A39" s="7">
        <v>4</v>
      </c>
      <c r="B39" t="s">
        <v>108</v>
      </c>
      <c r="C39" s="7">
        <v>13</v>
      </c>
      <c r="D39" s="7">
        <v>6</v>
      </c>
      <c r="E39" s="7">
        <v>2</v>
      </c>
      <c r="F39" s="7">
        <v>5</v>
      </c>
      <c r="G39" s="7">
        <v>356</v>
      </c>
      <c r="H39" t="s">
        <v>89</v>
      </c>
      <c r="I39" s="8">
        <v>365</v>
      </c>
      <c r="J39" s="7">
        <v>14</v>
      </c>
      <c r="K39" t="s">
        <v>89</v>
      </c>
      <c r="L39" s="8">
        <v>12</v>
      </c>
    </row>
    <row r="40" spans="1:12" x14ac:dyDescent="0.25">
      <c r="A40" s="7">
        <v>5</v>
      </c>
      <c r="B40" t="s">
        <v>110</v>
      </c>
      <c r="C40" s="7">
        <v>13</v>
      </c>
      <c r="D40" s="7">
        <v>7</v>
      </c>
      <c r="E40" s="7">
        <v>0</v>
      </c>
      <c r="F40" s="7">
        <v>6</v>
      </c>
      <c r="G40" s="7">
        <v>342</v>
      </c>
      <c r="H40" t="s">
        <v>89</v>
      </c>
      <c r="I40" s="8">
        <v>294</v>
      </c>
      <c r="J40" s="7">
        <v>14</v>
      </c>
      <c r="K40" t="s">
        <v>89</v>
      </c>
      <c r="L40" s="8">
        <v>12</v>
      </c>
    </row>
    <row r="41" spans="1:12" x14ac:dyDescent="0.25">
      <c r="A41" s="7">
        <v>6</v>
      </c>
      <c r="B41" t="s">
        <v>111</v>
      </c>
      <c r="C41" s="7">
        <v>13</v>
      </c>
      <c r="D41" s="7">
        <v>6</v>
      </c>
      <c r="E41" s="7">
        <v>1</v>
      </c>
      <c r="F41" s="7">
        <v>6</v>
      </c>
      <c r="G41" s="7">
        <v>373</v>
      </c>
      <c r="H41" t="s">
        <v>89</v>
      </c>
      <c r="I41" s="8">
        <v>350</v>
      </c>
      <c r="J41" s="7">
        <v>13</v>
      </c>
      <c r="K41" t="s">
        <v>89</v>
      </c>
      <c r="L41" s="8">
        <v>13</v>
      </c>
    </row>
    <row r="42" spans="1:12" x14ac:dyDescent="0.25">
      <c r="A42" s="7">
        <v>7</v>
      </c>
      <c r="B42" t="s">
        <v>112</v>
      </c>
      <c r="C42" s="7">
        <v>12</v>
      </c>
      <c r="D42" s="7">
        <v>6</v>
      </c>
      <c r="E42" s="7">
        <v>0</v>
      </c>
      <c r="F42" s="7">
        <v>6</v>
      </c>
      <c r="G42" s="7">
        <v>338</v>
      </c>
      <c r="H42" t="s">
        <v>89</v>
      </c>
      <c r="I42" s="8">
        <v>334</v>
      </c>
      <c r="J42" s="7">
        <v>12</v>
      </c>
      <c r="K42" t="s">
        <v>89</v>
      </c>
      <c r="L42" s="8">
        <v>12</v>
      </c>
    </row>
    <row r="43" spans="1:12" x14ac:dyDescent="0.25">
      <c r="A43" s="7">
        <v>8</v>
      </c>
      <c r="B43" t="s">
        <v>109</v>
      </c>
      <c r="C43" s="7">
        <v>13</v>
      </c>
      <c r="D43" s="7">
        <v>5</v>
      </c>
      <c r="E43" s="7">
        <v>2</v>
      </c>
      <c r="F43" s="7">
        <v>6</v>
      </c>
      <c r="G43" s="7">
        <v>355</v>
      </c>
      <c r="H43" t="s">
        <v>89</v>
      </c>
      <c r="I43" s="8">
        <v>347</v>
      </c>
      <c r="J43" s="7">
        <v>12</v>
      </c>
      <c r="K43" t="s">
        <v>89</v>
      </c>
      <c r="L43" s="8">
        <v>14</v>
      </c>
    </row>
    <row r="44" spans="1:12" x14ac:dyDescent="0.25">
      <c r="A44" s="7">
        <v>9</v>
      </c>
      <c r="B44" t="s">
        <v>113</v>
      </c>
      <c r="C44" s="7">
        <v>12</v>
      </c>
      <c r="D44" s="7">
        <v>2</v>
      </c>
      <c r="E44" s="7">
        <v>2</v>
      </c>
      <c r="F44" s="7">
        <v>8</v>
      </c>
      <c r="G44" s="7">
        <v>325</v>
      </c>
      <c r="H44" t="s">
        <v>89</v>
      </c>
      <c r="I44" s="8">
        <v>357</v>
      </c>
      <c r="J44" s="7">
        <v>6</v>
      </c>
      <c r="K44" t="s">
        <v>89</v>
      </c>
      <c r="L44" s="8">
        <v>18</v>
      </c>
    </row>
    <row r="45" spans="1:12" x14ac:dyDescent="0.25">
      <c r="A45" s="7">
        <v>10</v>
      </c>
      <c r="B45" t="s">
        <v>13</v>
      </c>
      <c r="C45" s="7">
        <v>12</v>
      </c>
      <c r="D45" s="7">
        <v>3</v>
      </c>
      <c r="E45" s="7">
        <v>0</v>
      </c>
      <c r="F45" s="7">
        <v>9</v>
      </c>
      <c r="G45" s="7">
        <v>323</v>
      </c>
      <c r="H45" t="s">
        <v>89</v>
      </c>
      <c r="I45" s="8">
        <v>394</v>
      </c>
      <c r="J45" s="7">
        <v>6</v>
      </c>
      <c r="K45" t="s">
        <v>89</v>
      </c>
      <c r="L45" s="8">
        <v>18</v>
      </c>
    </row>
    <row r="46" spans="1:12" x14ac:dyDescent="0.25">
      <c r="A46" s="7">
        <v>11</v>
      </c>
      <c r="B46" t="s">
        <v>2</v>
      </c>
      <c r="C46" s="7">
        <v>11</v>
      </c>
      <c r="D46" s="7">
        <v>2</v>
      </c>
      <c r="E46" s="7">
        <v>1</v>
      </c>
      <c r="F46" s="7">
        <v>8</v>
      </c>
      <c r="G46" s="7">
        <v>286</v>
      </c>
      <c r="H46" t="s">
        <v>89</v>
      </c>
      <c r="I46" s="8">
        <v>337</v>
      </c>
      <c r="J46" s="7">
        <v>5</v>
      </c>
      <c r="K46" t="s">
        <v>89</v>
      </c>
      <c r="L46" s="8">
        <v>17</v>
      </c>
    </row>
    <row r="48" spans="1:12" x14ac:dyDescent="0.25">
      <c r="A48" s="4" t="s">
        <v>114</v>
      </c>
    </row>
    <row r="49" spans="1:12" x14ac:dyDescent="0.25">
      <c r="C49" s="5" t="s">
        <v>82</v>
      </c>
      <c r="D49" s="5" t="s">
        <v>83</v>
      </c>
      <c r="E49" s="5" t="s">
        <v>84</v>
      </c>
      <c r="F49" s="5" t="s">
        <v>85</v>
      </c>
      <c r="H49" s="6" t="s">
        <v>86</v>
      </c>
      <c r="K49" s="6" t="s">
        <v>87</v>
      </c>
    </row>
    <row r="50" spans="1:12" x14ac:dyDescent="0.25">
      <c r="A50" s="7">
        <v>1</v>
      </c>
      <c r="B50" t="s">
        <v>115</v>
      </c>
      <c r="C50" s="7">
        <v>9</v>
      </c>
      <c r="D50" s="7">
        <v>8</v>
      </c>
      <c r="E50" s="7">
        <v>0</v>
      </c>
      <c r="F50" s="7">
        <v>1</v>
      </c>
      <c r="G50" s="7">
        <v>290</v>
      </c>
      <c r="H50" t="s">
        <v>89</v>
      </c>
      <c r="I50" s="8">
        <v>211</v>
      </c>
      <c r="J50" s="7">
        <v>16</v>
      </c>
      <c r="K50" t="s">
        <v>89</v>
      </c>
      <c r="L50" s="8">
        <v>2</v>
      </c>
    </row>
    <row r="51" spans="1:12" x14ac:dyDescent="0.25">
      <c r="A51" s="7">
        <v>2</v>
      </c>
      <c r="B51" t="s">
        <v>118</v>
      </c>
      <c r="C51" s="7">
        <v>8</v>
      </c>
      <c r="D51" s="7">
        <v>5</v>
      </c>
      <c r="E51" s="7">
        <v>0</v>
      </c>
      <c r="F51" s="7">
        <v>3</v>
      </c>
      <c r="G51" s="7">
        <v>192</v>
      </c>
      <c r="H51" t="s">
        <v>89</v>
      </c>
      <c r="I51" s="8">
        <v>198</v>
      </c>
      <c r="J51" s="7">
        <v>10</v>
      </c>
      <c r="K51" t="s">
        <v>89</v>
      </c>
      <c r="L51" s="8">
        <v>6</v>
      </c>
    </row>
    <row r="52" spans="1:12" x14ac:dyDescent="0.25">
      <c r="A52" s="7">
        <v>3</v>
      </c>
      <c r="B52" t="s">
        <v>116</v>
      </c>
      <c r="C52" s="7">
        <v>9</v>
      </c>
      <c r="D52" s="7">
        <v>5</v>
      </c>
      <c r="E52" s="7">
        <v>0</v>
      </c>
      <c r="F52" s="7">
        <v>4</v>
      </c>
      <c r="G52" s="7">
        <v>267</v>
      </c>
      <c r="H52" t="s">
        <v>89</v>
      </c>
      <c r="I52" s="8">
        <v>240</v>
      </c>
      <c r="J52" s="7">
        <v>10</v>
      </c>
      <c r="K52" t="s">
        <v>89</v>
      </c>
      <c r="L52" s="8">
        <v>8</v>
      </c>
    </row>
    <row r="53" spans="1:12" x14ac:dyDescent="0.25">
      <c r="A53" s="7">
        <v>4</v>
      </c>
      <c r="B53" t="s">
        <v>117</v>
      </c>
      <c r="C53" s="7">
        <v>9</v>
      </c>
      <c r="D53" s="7">
        <v>5</v>
      </c>
      <c r="E53" s="7">
        <v>0</v>
      </c>
      <c r="F53" s="7">
        <v>4</v>
      </c>
      <c r="G53" s="7">
        <v>229</v>
      </c>
      <c r="H53" t="s">
        <v>89</v>
      </c>
      <c r="I53" s="8">
        <v>236</v>
      </c>
      <c r="J53" s="7">
        <v>10</v>
      </c>
      <c r="K53" t="s">
        <v>89</v>
      </c>
      <c r="L53" s="8">
        <v>8</v>
      </c>
    </row>
    <row r="54" spans="1:12" x14ac:dyDescent="0.25">
      <c r="A54" s="7">
        <v>5</v>
      </c>
      <c r="B54" t="s">
        <v>119</v>
      </c>
      <c r="C54" s="7">
        <v>8</v>
      </c>
      <c r="D54" s="7">
        <v>3</v>
      </c>
      <c r="E54" s="7">
        <v>1</v>
      </c>
      <c r="F54" s="7">
        <v>4</v>
      </c>
      <c r="G54" s="7">
        <v>207</v>
      </c>
      <c r="H54" t="s">
        <v>89</v>
      </c>
      <c r="I54" s="8">
        <v>213</v>
      </c>
      <c r="J54" s="7">
        <v>7</v>
      </c>
      <c r="K54" t="s">
        <v>89</v>
      </c>
      <c r="L54" s="8">
        <v>9</v>
      </c>
    </row>
    <row r="55" spans="1:12" x14ac:dyDescent="0.25">
      <c r="A55" s="7">
        <v>6</v>
      </c>
      <c r="B55" t="s">
        <v>120</v>
      </c>
      <c r="C55" s="7">
        <v>8</v>
      </c>
      <c r="D55" s="7">
        <v>3</v>
      </c>
      <c r="E55" s="7">
        <v>1</v>
      </c>
      <c r="F55" s="7">
        <v>4</v>
      </c>
      <c r="G55" s="7">
        <v>228</v>
      </c>
      <c r="H55" t="s">
        <v>89</v>
      </c>
      <c r="I55" s="8">
        <v>204</v>
      </c>
      <c r="J55" s="7">
        <v>7</v>
      </c>
      <c r="K55" t="s">
        <v>89</v>
      </c>
      <c r="L55" s="8">
        <v>9</v>
      </c>
    </row>
    <row r="56" spans="1:12" x14ac:dyDescent="0.25">
      <c r="A56" s="7">
        <v>7</v>
      </c>
      <c r="B56" t="s">
        <v>121</v>
      </c>
      <c r="C56" s="7">
        <v>9</v>
      </c>
      <c r="D56" s="7">
        <v>0</v>
      </c>
      <c r="E56" s="7">
        <v>0</v>
      </c>
      <c r="F56" s="7">
        <v>9</v>
      </c>
      <c r="G56" s="7">
        <v>210</v>
      </c>
      <c r="H56" t="s">
        <v>89</v>
      </c>
      <c r="I56" s="8">
        <v>321</v>
      </c>
      <c r="J56" s="7">
        <v>0</v>
      </c>
      <c r="K56" t="s">
        <v>89</v>
      </c>
      <c r="L56" s="8">
        <v>18</v>
      </c>
    </row>
    <row r="58" spans="1:12" x14ac:dyDescent="0.25">
      <c r="A58" s="4" t="s">
        <v>122</v>
      </c>
    </row>
    <row r="59" spans="1:12" x14ac:dyDescent="0.25">
      <c r="C59" s="5" t="s">
        <v>82</v>
      </c>
      <c r="D59" s="5" t="s">
        <v>83</v>
      </c>
      <c r="E59" s="5" t="s">
        <v>84</v>
      </c>
      <c r="F59" s="5" t="s">
        <v>85</v>
      </c>
      <c r="H59" s="6" t="s">
        <v>86</v>
      </c>
      <c r="K59" s="6" t="s">
        <v>87</v>
      </c>
    </row>
    <row r="60" spans="1:12" x14ac:dyDescent="0.25">
      <c r="A60" s="7">
        <v>1</v>
      </c>
      <c r="B60" t="s">
        <v>90</v>
      </c>
      <c r="C60" s="7">
        <v>12</v>
      </c>
      <c r="D60" s="7">
        <v>10</v>
      </c>
      <c r="E60" s="7">
        <v>0</v>
      </c>
      <c r="F60" s="7">
        <v>2</v>
      </c>
      <c r="G60" s="7">
        <v>368</v>
      </c>
      <c r="H60" t="s">
        <v>89</v>
      </c>
      <c r="I60" s="8">
        <v>275</v>
      </c>
      <c r="J60" s="7">
        <v>20</v>
      </c>
      <c r="K60" t="s">
        <v>89</v>
      </c>
      <c r="L60" s="8">
        <v>4</v>
      </c>
    </row>
    <row r="61" spans="1:12" x14ac:dyDescent="0.25">
      <c r="A61" s="7">
        <v>2</v>
      </c>
      <c r="B61" t="s">
        <v>63</v>
      </c>
      <c r="C61" s="7">
        <v>11</v>
      </c>
      <c r="D61" s="7">
        <v>9</v>
      </c>
      <c r="E61" s="7">
        <v>1</v>
      </c>
      <c r="F61" s="7">
        <v>1</v>
      </c>
      <c r="G61" s="7">
        <v>293</v>
      </c>
      <c r="H61" t="s">
        <v>89</v>
      </c>
      <c r="I61" s="8">
        <v>255</v>
      </c>
      <c r="J61" s="7">
        <v>19</v>
      </c>
      <c r="K61" t="s">
        <v>89</v>
      </c>
      <c r="L61" s="8">
        <v>3</v>
      </c>
    </row>
    <row r="62" spans="1:12" x14ac:dyDescent="0.25">
      <c r="A62" s="7">
        <v>3</v>
      </c>
      <c r="B62" t="s">
        <v>99</v>
      </c>
      <c r="C62" s="7">
        <v>10</v>
      </c>
      <c r="D62" s="7">
        <v>8</v>
      </c>
      <c r="E62" s="7">
        <v>0</v>
      </c>
      <c r="F62" s="7">
        <v>2</v>
      </c>
      <c r="G62" s="7">
        <v>283</v>
      </c>
      <c r="H62" t="s">
        <v>89</v>
      </c>
      <c r="I62" s="8">
        <v>257</v>
      </c>
      <c r="J62" s="7">
        <v>16</v>
      </c>
      <c r="K62" t="s">
        <v>89</v>
      </c>
      <c r="L62" s="8">
        <v>4</v>
      </c>
    </row>
    <row r="63" spans="1:12" x14ac:dyDescent="0.25">
      <c r="A63" s="7">
        <v>4</v>
      </c>
      <c r="B63" t="s">
        <v>123</v>
      </c>
      <c r="C63" s="7">
        <v>12</v>
      </c>
      <c r="D63" s="7">
        <v>6</v>
      </c>
      <c r="E63" s="7">
        <v>1</v>
      </c>
      <c r="F63" s="7">
        <v>5</v>
      </c>
      <c r="G63" s="7">
        <v>327</v>
      </c>
      <c r="H63" t="s">
        <v>89</v>
      </c>
      <c r="I63" s="8">
        <v>308</v>
      </c>
      <c r="J63" s="7">
        <v>13</v>
      </c>
      <c r="K63" t="s">
        <v>89</v>
      </c>
      <c r="L63" s="8">
        <v>11</v>
      </c>
    </row>
    <row r="64" spans="1:12" x14ac:dyDescent="0.25">
      <c r="A64" s="7">
        <v>5</v>
      </c>
      <c r="B64" t="s">
        <v>93</v>
      </c>
      <c r="C64" s="7">
        <v>12</v>
      </c>
      <c r="D64" s="7">
        <v>6</v>
      </c>
      <c r="E64" s="7">
        <v>1</v>
      </c>
      <c r="F64" s="7">
        <v>5</v>
      </c>
      <c r="G64" s="7">
        <v>329</v>
      </c>
      <c r="H64" t="s">
        <v>89</v>
      </c>
      <c r="I64" s="8">
        <v>355</v>
      </c>
      <c r="J64" s="7">
        <v>13</v>
      </c>
      <c r="K64" t="s">
        <v>89</v>
      </c>
      <c r="L64" s="8">
        <v>11</v>
      </c>
    </row>
    <row r="65" spans="1:12" x14ac:dyDescent="0.25">
      <c r="A65" s="7">
        <v>6</v>
      </c>
      <c r="B65" t="s">
        <v>124</v>
      </c>
      <c r="C65" s="7">
        <v>11</v>
      </c>
      <c r="D65" s="7">
        <v>4</v>
      </c>
      <c r="E65" s="7">
        <v>1</v>
      </c>
      <c r="F65" s="7">
        <v>6</v>
      </c>
      <c r="G65" s="7">
        <v>284</v>
      </c>
      <c r="H65" t="s">
        <v>89</v>
      </c>
      <c r="I65" s="8">
        <v>288</v>
      </c>
      <c r="J65" s="7">
        <v>9</v>
      </c>
      <c r="K65" t="s">
        <v>89</v>
      </c>
      <c r="L65" s="8">
        <v>13</v>
      </c>
    </row>
    <row r="66" spans="1:12" x14ac:dyDescent="0.25">
      <c r="A66" s="7">
        <v>7</v>
      </c>
      <c r="B66" t="s">
        <v>92</v>
      </c>
      <c r="C66" s="7">
        <v>12</v>
      </c>
      <c r="D66" s="7">
        <v>3</v>
      </c>
      <c r="E66" s="7">
        <v>2</v>
      </c>
      <c r="F66" s="7">
        <v>7</v>
      </c>
      <c r="G66" s="7">
        <v>289</v>
      </c>
      <c r="H66" t="s">
        <v>89</v>
      </c>
      <c r="I66" s="8">
        <v>288</v>
      </c>
      <c r="J66" s="7">
        <v>8</v>
      </c>
      <c r="K66" t="s">
        <v>89</v>
      </c>
      <c r="L66" s="8">
        <v>16</v>
      </c>
    </row>
    <row r="67" spans="1:12" x14ac:dyDescent="0.25">
      <c r="A67" s="7">
        <v>8</v>
      </c>
      <c r="B67" t="s">
        <v>2</v>
      </c>
      <c r="C67" s="7">
        <v>11</v>
      </c>
      <c r="D67" s="7">
        <v>3</v>
      </c>
      <c r="E67" s="7">
        <v>0</v>
      </c>
      <c r="F67" s="7">
        <v>8</v>
      </c>
      <c r="G67" s="7">
        <v>259</v>
      </c>
      <c r="H67" t="s">
        <v>89</v>
      </c>
      <c r="I67" s="8">
        <v>289</v>
      </c>
      <c r="J67" s="7">
        <v>6</v>
      </c>
      <c r="K67" t="s">
        <v>89</v>
      </c>
      <c r="L67" s="8">
        <v>16</v>
      </c>
    </row>
    <row r="68" spans="1:12" x14ac:dyDescent="0.25">
      <c r="A68" s="7">
        <v>9</v>
      </c>
      <c r="B68" t="s">
        <v>8</v>
      </c>
      <c r="C68" s="7">
        <v>12</v>
      </c>
      <c r="D68" s="7">
        <v>3</v>
      </c>
      <c r="E68" s="7">
        <v>0</v>
      </c>
      <c r="F68" s="7">
        <v>9</v>
      </c>
      <c r="G68" s="7">
        <v>308</v>
      </c>
      <c r="H68" t="s">
        <v>89</v>
      </c>
      <c r="I68" s="8">
        <v>351</v>
      </c>
      <c r="J68" s="7">
        <v>6</v>
      </c>
      <c r="K68" t="s">
        <v>89</v>
      </c>
      <c r="L68" s="8">
        <v>18</v>
      </c>
    </row>
    <row r="69" spans="1:12" x14ac:dyDescent="0.25">
      <c r="A69" s="7">
        <v>10</v>
      </c>
      <c r="B69" t="s">
        <v>17</v>
      </c>
      <c r="C69" s="7">
        <v>11</v>
      </c>
      <c r="D69" s="7">
        <v>2</v>
      </c>
      <c r="E69" s="7">
        <v>0</v>
      </c>
      <c r="F69" s="7">
        <v>9</v>
      </c>
      <c r="G69" s="7">
        <v>237</v>
      </c>
      <c r="H69" t="s">
        <v>89</v>
      </c>
      <c r="I69" s="8">
        <v>311</v>
      </c>
      <c r="J69" s="7">
        <v>4</v>
      </c>
      <c r="K69" t="s">
        <v>89</v>
      </c>
      <c r="L69" s="8">
        <v>18</v>
      </c>
    </row>
    <row r="71" spans="1:12" x14ac:dyDescent="0.25">
      <c r="A71" s="4" t="s">
        <v>125</v>
      </c>
    </row>
    <row r="72" spans="1:12" x14ac:dyDescent="0.25">
      <c r="C72" s="5" t="s">
        <v>82</v>
      </c>
      <c r="D72" s="5" t="s">
        <v>83</v>
      </c>
      <c r="E72" s="5" t="s">
        <v>84</v>
      </c>
      <c r="F72" s="5" t="s">
        <v>85</v>
      </c>
      <c r="H72" s="6" t="s">
        <v>86</v>
      </c>
      <c r="K72" s="6" t="s">
        <v>87</v>
      </c>
    </row>
    <row r="73" spans="1:12" x14ac:dyDescent="0.25">
      <c r="A73" s="7">
        <v>1</v>
      </c>
      <c r="B73" t="s">
        <v>126</v>
      </c>
      <c r="C73" s="7">
        <v>8</v>
      </c>
      <c r="D73" s="7">
        <v>8</v>
      </c>
      <c r="E73" s="7">
        <v>0</v>
      </c>
      <c r="F73" s="7">
        <v>0</v>
      </c>
      <c r="G73" s="7">
        <v>280</v>
      </c>
      <c r="H73" t="s">
        <v>89</v>
      </c>
      <c r="I73" s="8">
        <v>172</v>
      </c>
      <c r="J73" s="7">
        <v>16</v>
      </c>
      <c r="K73" t="s">
        <v>89</v>
      </c>
      <c r="L73" s="8">
        <v>0</v>
      </c>
    </row>
    <row r="74" spans="1:12" x14ac:dyDescent="0.25">
      <c r="A74" s="7">
        <v>2</v>
      </c>
      <c r="B74" t="s">
        <v>14</v>
      </c>
      <c r="C74" s="7">
        <v>10</v>
      </c>
      <c r="D74" s="7">
        <v>6</v>
      </c>
      <c r="E74" s="7">
        <v>1</v>
      </c>
      <c r="F74" s="7">
        <v>3</v>
      </c>
      <c r="G74" s="7">
        <v>263</v>
      </c>
      <c r="H74" t="s">
        <v>89</v>
      </c>
      <c r="I74" s="8">
        <v>244</v>
      </c>
      <c r="J74" s="7">
        <v>13</v>
      </c>
      <c r="K74" t="s">
        <v>89</v>
      </c>
      <c r="L74" s="8">
        <v>7</v>
      </c>
    </row>
    <row r="75" spans="1:12" x14ac:dyDescent="0.25">
      <c r="A75" s="7">
        <v>3</v>
      </c>
      <c r="B75" t="s">
        <v>57</v>
      </c>
      <c r="C75" s="7">
        <v>9</v>
      </c>
      <c r="D75" s="7">
        <v>5</v>
      </c>
      <c r="E75" s="7">
        <v>1</v>
      </c>
      <c r="F75" s="7">
        <v>3</v>
      </c>
      <c r="G75" s="7">
        <v>241</v>
      </c>
      <c r="H75" t="s">
        <v>89</v>
      </c>
      <c r="I75" s="8">
        <v>218</v>
      </c>
      <c r="J75" s="7">
        <v>11</v>
      </c>
      <c r="K75" t="s">
        <v>89</v>
      </c>
      <c r="L75" s="8">
        <v>7</v>
      </c>
    </row>
    <row r="76" spans="1:12" x14ac:dyDescent="0.25">
      <c r="A76" s="7">
        <v>4</v>
      </c>
      <c r="B76" t="s">
        <v>10</v>
      </c>
      <c r="C76" s="7">
        <v>9</v>
      </c>
      <c r="D76" s="7">
        <v>4</v>
      </c>
      <c r="E76" s="7">
        <v>1</v>
      </c>
      <c r="F76" s="7">
        <v>4</v>
      </c>
      <c r="G76" s="7">
        <v>250</v>
      </c>
      <c r="H76" t="s">
        <v>89</v>
      </c>
      <c r="I76" s="8">
        <v>259</v>
      </c>
      <c r="J76" s="7">
        <v>9</v>
      </c>
      <c r="K76" t="s">
        <v>89</v>
      </c>
      <c r="L76" s="8">
        <v>9</v>
      </c>
    </row>
    <row r="77" spans="1:12" x14ac:dyDescent="0.25">
      <c r="A77" s="7">
        <v>5</v>
      </c>
      <c r="B77" t="s">
        <v>116</v>
      </c>
      <c r="C77" s="7">
        <v>10</v>
      </c>
      <c r="D77" s="7">
        <v>4</v>
      </c>
      <c r="E77" s="7">
        <v>0</v>
      </c>
      <c r="F77" s="7">
        <v>6</v>
      </c>
      <c r="G77" s="7">
        <v>248</v>
      </c>
      <c r="H77" t="s">
        <v>89</v>
      </c>
      <c r="I77" s="8">
        <v>266</v>
      </c>
      <c r="J77" s="7">
        <v>8</v>
      </c>
      <c r="K77" t="s">
        <v>89</v>
      </c>
      <c r="L77" s="8">
        <v>12</v>
      </c>
    </row>
    <row r="78" spans="1:12" x14ac:dyDescent="0.25">
      <c r="A78" s="7">
        <v>6</v>
      </c>
      <c r="B78" t="s">
        <v>3</v>
      </c>
      <c r="C78" s="7">
        <v>8</v>
      </c>
      <c r="D78" s="7">
        <v>3</v>
      </c>
      <c r="E78" s="7">
        <v>1</v>
      </c>
      <c r="F78" s="7">
        <v>4</v>
      </c>
      <c r="G78" s="7">
        <v>233</v>
      </c>
      <c r="H78" t="s">
        <v>89</v>
      </c>
      <c r="I78" s="8">
        <v>233</v>
      </c>
      <c r="J78" s="7">
        <v>7</v>
      </c>
      <c r="K78" t="s">
        <v>89</v>
      </c>
      <c r="L78" s="8">
        <v>9</v>
      </c>
    </row>
    <row r="79" spans="1:12" x14ac:dyDescent="0.25">
      <c r="A79" s="7">
        <v>7</v>
      </c>
      <c r="B79" t="s">
        <v>97</v>
      </c>
      <c r="C79" s="7">
        <v>8</v>
      </c>
      <c r="D79" s="7">
        <v>1</v>
      </c>
      <c r="E79" s="7">
        <v>2</v>
      </c>
      <c r="F79" s="7">
        <v>5</v>
      </c>
      <c r="G79" s="7">
        <v>202</v>
      </c>
      <c r="H79" t="s">
        <v>89</v>
      </c>
      <c r="I79" s="8">
        <v>231</v>
      </c>
      <c r="J79" s="7">
        <v>4</v>
      </c>
      <c r="K79" t="s">
        <v>89</v>
      </c>
      <c r="L79" s="8">
        <v>12</v>
      </c>
    </row>
    <row r="80" spans="1:12" x14ac:dyDescent="0.25">
      <c r="A80" s="7">
        <v>8</v>
      </c>
      <c r="B80" t="s">
        <v>15</v>
      </c>
      <c r="C80" s="7">
        <v>10</v>
      </c>
      <c r="D80" s="7">
        <v>2</v>
      </c>
      <c r="E80" s="7">
        <v>0</v>
      </c>
      <c r="F80" s="7">
        <v>8</v>
      </c>
      <c r="G80" s="7">
        <v>212</v>
      </c>
      <c r="H80" t="s">
        <v>89</v>
      </c>
      <c r="I80" s="8">
        <v>306</v>
      </c>
      <c r="J80" s="7">
        <v>4</v>
      </c>
      <c r="K80" t="s">
        <v>89</v>
      </c>
      <c r="L80" s="8">
        <v>16</v>
      </c>
    </row>
    <row r="82" spans="1:12" x14ac:dyDescent="0.25">
      <c r="A82" s="4" t="s">
        <v>127</v>
      </c>
    </row>
    <row r="83" spans="1:12" x14ac:dyDescent="0.25">
      <c r="C83" s="5" t="s">
        <v>82</v>
      </c>
      <c r="D83" s="5" t="s">
        <v>83</v>
      </c>
      <c r="E83" s="5" t="s">
        <v>84</v>
      </c>
      <c r="F83" s="5" t="s">
        <v>85</v>
      </c>
      <c r="H83" s="6" t="s">
        <v>86</v>
      </c>
      <c r="K83" s="6" t="s">
        <v>87</v>
      </c>
    </row>
    <row r="84" spans="1:12" x14ac:dyDescent="0.25">
      <c r="A84" s="7">
        <v>1</v>
      </c>
      <c r="B84" t="s">
        <v>98</v>
      </c>
      <c r="C84" s="7">
        <v>7</v>
      </c>
      <c r="D84" s="7">
        <v>6</v>
      </c>
      <c r="E84" s="7">
        <v>0</v>
      </c>
      <c r="F84" s="7">
        <v>1</v>
      </c>
      <c r="G84" s="7">
        <v>202</v>
      </c>
      <c r="H84" t="s">
        <v>89</v>
      </c>
      <c r="I84" s="8">
        <v>154</v>
      </c>
      <c r="J84" s="7">
        <v>12</v>
      </c>
      <c r="K84" t="s">
        <v>89</v>
      </c>
      <c r="L84" s="8">
        <v>2</v>
      </c>
    </row>
    <row r="85" spans="1:12" x14ac:dyDescent="0.25">
      <c r="A85" s="7">
        <v>2</v>
      </c>
      <c r="B85" t="s">
        <v>100</v>
      </c>
      <c r="C85" s="7">
        <v>7</v>
      </c>
      <c r="D85" s="7">
        <v>4</v>
      </c>
      <c r="E85" s="7">
        <v>1</v>
      </c>
      <c r="F85" s="7">
        <v>2</v>
      </c>
      <c r="G85" s="7">
        <v>186</v>
      </c>
      <c r="H85" t="s">
        <v>89</v>
      </c>
      <c r="I85" s="8">
        <v>183</v>
      </c>
      <c r="J85" s="7">
        <v>9</v>
      </c>
      <c r="K85" t="s">
        <v>89</v>
      </c>
      <c r="L85" s="8">
        <v>5</v>
      </c>
    </row>
    <row r="86" spans="1:12" x14ac:dyDescent="0.25">
      <c r="A86" s="7">
        <v>3</v>
      </c>
      <c r="B86" t="s">
        <v>128</v>
      </c>
      <c r="C86" s="7">
        <v>5</v>
      </c>
      <c r="D86" s="7">
        <v>4</v>
      </c>
      <c r="E86" s="7">
        <v>0</v>
      </c>
      <c r="F86" s="7">
        <v>1</v>
      </c>
      <c r="G86" s="7">
        <v>141</v>
      </c>
      <c r="H86" t="s">
        <v>89</v>
      </c>
      <c r="I86" s="8">
        <v>115</v>
      </c>
      <c r="J86" s="7">
        <v>8</v>
      </c>
      <c r="K86" t="s">
        <v>89</v>
      </c>
      <c r="L86" s="8">
        <v>2</v>
      </c>
    </row>
    <row r="87" spans="1:12" x14ac:dyDescent="0.25">
      <c r="A87" s="7">
        <v>4</v>
      </c>
      <c r="B87" t="s">
        <v>12</v>
      </c>
      <c r="C87" s="7">
        <v>6</v>
      </c>
      <c r="D87" s="7">
        <v>2</v>
      </c>
      <c r="E87" s="7">
        <v>1</v>
      </c>
      <c r="F87" s="7">
        <v>3</v>
      </c>
      <c r="G87" s="7">
        <v>143</v>
      </c>
      <c r="H87" t="s">
        <v>89</v>
      </c>
      <c r="I87" s="8">
        <v>143</v>
      </c>
      <c r="J87" s="7">
        <v>5</v>
      </c>
      <c r="K87" t="s">
        <v>89</v>
      </c>
      <c r="L87" s="8">
        <v>7</v>
      </c>
    </row>
    <row r="88" spans="1:12" x14ac:dyDescent="0.25">
      <c r="A88" s="7">
        <v>5</v>
      </c>
      <c r="B88" t="s">
        <v>91</v>
      </c>
      <c r="C88" s="7">
        <v>7</v>
      </c>
      <c r="D88" s="7">
        <v>1</v>
      </c>
      <c r="E88" s="7">
        <v>2</v>
      </c>
      <c r="F88" s="7">
        <v>4</v>
      </c>
      <c r="G88" s="7">
        <v>177</v>
      </c>
      <c r="H88" t="s">
        <v>89</v>
      </c>
      <c r="I88" s="8">
        <v>189</v>
      </c>
      <c r="J88" s="7">
        <v>4</v>
      </c>
      <c r="K88" t="s">
        <v>89</v>
      </c>
      <c r="L88" s="8">
        <v>10</v>
      </c>
    </row>
    <row r="89" spans="1:12" x14ac:dyDescent="0.25">
      <c r="A89" s="7">
        <v>6</v>
      </c>
      <c r="B89" t="s">
        <v>103</v>
      </c>
      <c r="C89" s="7">
        <v>6</v>
      </c>
      <c r="D89" s="7">
        <v>0</v>
      </c>
      <c r="E89" s="7">
        <v>0</v>
      </c>
      <c r="F89" s="7">
        <v>6</v>
      </c>
      <c r="G89" s="7">
        <v>123</v>
      </c>
      <c r="H89" t="s">
        <v>89</v>
      </c>
      <c r="I89" s="8">
        <v>188</v>
      </c>
      <c r="J89" s="7">
        <v>0</v>
      </c>
      <c r="K89" t="s">
        <v>89</v>
      </c>
      <c r="L89" s="8">
        <v>12</v>
      </c>
    </row>
    <row r="91" spans="1:12" x14ac:dyDescent="0.25">
      <c r="A91" s="4" t="s">
        <v>129</v>
      </c>
    </row>
    <row r="92" spans="1:12" x14ac:dyDescent="0.25">
      <c r="C92" s="5" t="s">
        <v>82</v>
      </c>
      <c r="D92" s="5" t="s">
        <v>83</v>
      </c>
      <c r="E92" s="5" t="s">
        <v>84</v>
      </c>
      <c r="F92" s="5" t="s">
        <v>85</v>
      </c>
      <c r="H92" s="6" t="s">
        <v>86</v>
      </c>
      <c r="K92" s="6" t="s">
        <v>87</v>
      </c>
    </row>
    <row r="93" spans="1:12" x14ac:dyDescent="0.25">
      <c r="A93" s="7">
        <v>1</v>
      </c>
      <c r="B93" t="s">
        <v>50</v>
      </c>
      <c r="C93" s="7">
        <v>11</v>
      </c>
      <c r="D93" s="7">
        <v>11</v>
      </c>
      <c r="E93" s="7">
        <v>0</v>
      </c>
      <c r="F93" s="7">
        <v>0</v>
      </c>
      <c r="G93" s="7">
        <v>382</v>
      </c>
      <c r="H93" t="s">
        <v>89</v>
      </c>
      <c r="I93" s="8">
        <v>250</v>
      </c>
      <c r="J93" s="7">
        <v>22</v>
      </c>
      <c r="K93" t="s">
        <v>89</v>
      </c>
      <c r="L93" s="8">
        <v>0</v>
      </c>
    </row>
    <row r="94" spans="1:12" x14ac:dyDescent="0.25">
      <c r="A94" s="7">
        <v>2</v>
      </c>
      <c r="B94" t="s">
        <v>130</v>
      </c>
      <c r="C94" s="7">
        <v>11</v>
      </c>
      <c r="D94" s="7">
        <v>9</v>
      </c>
      <c r="E94" s="7">
        <v>0</v>
      </c>
      <c r="F94" s="7">
        <v>2</v>
      </c>
      <c r="G94" s="7">
        <v>370</v>
      </c>
      <c r="H94" t="s">
        <v>89</v>
      </c>
      <c r="I94" s="8">
        <v>312</v>
      </c>
      <c r="J94" s="7">
        <v>18</v>
      </c>
      <c r="K94" t="s">
        <v>89</v>
      </c>
      <c r="L94" s="8">
        <v>4</v>
      </c>
    </row>
    <row r="95" spans="1:12" x14ac:dyDescent="0.25">
      <c r="A95" s="7">
        <v>3</v>
      </c>
      <c r="B95" t="s">
        <v>11</v>
      </c>
      <c r="C95" s="7">
        <v>13</v>
      </c>
      <c r="D95" s="7">
        <v>8</v>
      </c>
      <c r="E95" s="7">
        <v>0</v>
      </c>
      <c r="F95" s="7">
        <v>5</v>
      </c>
      <c r="G95" s="7">
        <v>396</v>
      </c>
      <c r="H95" t="s">
        <v>89</v>
      </c>
      <c r="I95" s="8">
        <v>315</v>
      </c>
      <c r="J95" s="7">
        <v>16</v>
      </c>
      <c r="K95" t="s">
        <v>89</v>
      </c>
      <c r="L95" s="8">
        <v>10</v>
      </c>
    </row>
    <row r="96" spans="1:12" x14ac:dyDescent="0.25">
      <c r="A96" s="7">
        <v>4</v>
      </c>
      <c r="B96" t="s">
        <v>16</v>
      </c>
      <c r="C96" s="7">
        <v>12</v>
      </c>
      <c r="D96" s="7">
        <v>7</v>
      </c>
      <c r="E96" s="7">
        <v>0</v>
      </c>
      <c r="F96" s="7">
        <v>5</v>
      </c>
      <c r="G96" s="7">
        <v>396</v>
      </c>
      <c r="H96" t="s">
        <v>89</v>
      </c>
      <c r="I96" s="8">
        <v>389</v>
      </c>
      <c r="J96" s="7">
        <v>14</v>
      </c>
      <c r="K96" t="s">
        <v>89</v>
      </c>
      <c r="L96" s="8">
        <v>10</v>
      </c>
    </row>
    <row r="97" spans="1:12" x14ac:dyDescent="0.25">
      <c r="A97" s="7">
        <v>5</v>
      </c>
      <c r="B97" t="s">
        <v>7</v>
      </c>
      <c r="C97" s="7">
        <v>11</v>
      </c>
      <c r="D97" s="7">
        <v>6</v>
      </c>
      <c r="E97" s="7">
        <v>1</v>
      </c>
      <c r="F97" s="7">
        <v>4</v>
      </c>
      <c r="G97" s="7">
        <v>313</v>
      </c>
      <c r="H97" t="s">
        <v>89</v>
      </c>
      <c r="I97" s="8">
        <v>295</v>
      </c>
      <c r="J97" s="7">
        <v>13</v>
      </c>
      <c r="K97" t="s">
        <v>89</v>
      </c>
      <c r="L97" s="8">
        <v>9</v>
      </c>
    </row>
    <row r="98" spans="1:12" x14ac:dyDescent="0.25">
      <c r="A98" s="7">
        <v>6</v>
      </c>
      <c r="B98" t="s">
        <v>12</v>
      </c>
      <c r="C98" s="7">
        <v>12</v>
      </c>
      <c r="D98" s="7">
        <v>4</v>
      </c>
      <c r="E98" s="7">
        <v>0</v>
      </c>
      <c r="F98" s="7">
        <v>8</v>
      </c>
      <c r="G98" s="7">
        <v>355</v>
      </c>
      <c r="H98" t="s">
        <v>89</v>
      </c>
      <c r="I98" s="8">
        <v>404</v>
      </c>
      <c r="J98" s="7">
        <v>8</v>
      </c>
      <c r="K98" t="s">
        <v>89</v>
      </c>
      <c r="L98" s="8">
        <v>16</v>
      </c>
    </row>
    <row r="99" spans="1:12" x14ac:dyDescent="0.25">
      <c r="A99" s="7">
        <v>7</v>
      </c>
      <c r="B99" t="s">
        <v>93</v>
      </c>
      <c r="C99" s="7">
        <v>12</v>
      </c>
      <c r="D99" s="7">
        <v>3</v>
      </c>
      <c r="E99" s="7">
        <v>0</v>
      </c>
      <c r="F99" s="7">
        <v>9</v>
      </c>
      <c r="G99" s="7">
        <v>316</v>
      </c>
      <c r="H99" t="s">
        <v>89</v>
      </c>
      <c r="I99" s="8">
        <v>426</v>
      </c>
      <c r="J99" s="7">
        <v>6</v>
      </c>
      <c r="K99" t="s">
        <v>89</v>
      </c>
      <c r="L99" s="8">
        <v>18</v>
      </c>
    </row>
    <row r="100" spans="1:12" x14ac:dyDescent="0.25">
      <c r="A100" s="7">
        <v>8</v>
      </c>
      <c r="B100" t="s">
        <v>78</v>
      </c>
      <c r="C100" s="7">
        <v>12</v>
      </c>
      <c r="D100" s="7">
        <v>2</v>
      </c>
      <c r="E100" s="7">
        <v>1</v>
      </c>
      <c r="F100" s="7">
        <v>9</v>
      </c>
      <c r="G100" s="7">
        <v>347</v>
      </c>
      <c r="H100" t="s">
        <v>89</v>
      </c>
      <c r="I100" s="8">
        <v>403</v>
      </c>
      <c r="J100" s="7">
        <v>5</v>
      </c>
      <c r="K100" t="s">
        <v>89</v>
      </c>
      <c r="L100" s="8">
        <v>19</v>
      </c>
    </row>
    <row r="101" spans="1:12" x14ac:dyDescent="0.25">
      <c r="A101" s="7">
        <v>9</v>
      </c>
      <c r="B101" t="s">
        <v>4</v>
      </c>
      <c r="C101" s="7">
        <v>12</v>
      </c>
      <c r="D101" s="7">
        <v>2</v>
      </c>
      <c r="E101" s="7">
        <v>0</v>
      </c>
      <c r="F101" s="7">
        <v>10</v>
      </c>
      <c r="G101" s="7">
        <v>361</v>
      </c>
      <c r="H101" t="s">
        <v>89</v>
      </c>
      <c r="I101" s="8">
        <v>442</v>
      </c>
      <c r="J101" s="7">
        <v>4</v>
      </c>
      <c r="K101" t="s">
        <v>89</v>
      </c>
      <c r="L101" s="8">
        <v>20</v>
      </c>
    </row>
    <row r="103" spans="1:12" x14ac:dyDescent="0.25">
      <c r="A103" s="4" t="s">
        <v>131</v>
      </c>
    </row>
    <row r="104" spans="1:12" x14ac:dyDescent="0.25">
      <c r="C104" s="5" t="s">
        <v>82</v>
      </c>
      <c r="D104" s="5" t="s">
        <v>83</v>
      </c>
      <c r="E104" s="5" t="s">
        <v>84</v>
      </c>
      <c r="F104" s="5" t="s">
        <v>85</v>
      </c>
      <c r="H104" s="6" t="s">
        <v>86</v>
      </c>
      <c r="K104" s="6" t="s">
        <v>87</v>
      </c>
    </row>
    <row r="105" spans="1:12" x14ac:dyDescent="0.25">
      <c r="A105" s="7">
        <v>1</v>
      </c>
      <c r="B105" t="s">
        <v>18</v>
      </c>
      <c r="C105" s="7">
        <v>13</v>
      </c>
      <c r="D105" s="7">
        <v>11</v>
      </c>
      <c r="E105" s="7">
        <v>1</v>
      </c>
      <c r="F105" s="7">
        <v>1</v>
      </c>
      <c r="G105" s="7">
        <v>384</v>
      </c>
      <c r="H105" t="s">
        <v>89</v>
      </c>
      <c r="I105" s="8">
        <v>290</v>
      </c>
      <c r="J105" s="7">
        <v>23</v>
      </c>
      <c r="K105" t="s">
        <v>89</v>
      </c>
      <c r="L105" s="8">
        <v>3</v>
      </c>
    </row>
    <row r="106" spans="1:12" x14ac:dyDescent="0.25">
      <c r="A106" s="7">
        <v>2</v>
      </c>
      <c r="B106" t="s">
        <v>16</v>
      </c>
      <c r="C106" s="7">
        <v>13</v>
      </c>
      <c r="D106" s="7">
        <v>10</v>
      </c>
      <c r="E106" s="7">
        <v>1</v>
      </c>
      <c r="F106" s="7">
        <v>2</v>
      </c>
      <c r="G106" s="7">
        <v>363</v>
      </c>
      <c r="H106" t="s">
        <v>89</v>
      </c>
      <c r="I106" s="8">
        <v>297</v>
      </c>
      <c r="J106" s="7">
        <v>21</v>
      </c>
      <c r="K106" t="s">
        <v>89</v>
      </c>
      <c r="L106" s="8">
        <v>5</v>
      </c>
    </row>
    <row r="107" spans="1:12" x14ac:dyDescent="0.25">
      <c r="A107" s="7">
        <v>3</v>
      </c>
      <c r="B107" t="s">
        <v>17</v>
      </c>
      <c r="C107" s="7">
        <v>13</v>
      </c>
      <c r="D107" s="7">
        <v>10</v>
      </c>
      <c r="E107" s="7">
        <v>0</v>
      </c>
      <c r="F107" s="7">
        <v>3</v>
      </c>
      <c r="G107" s="7">
        <v>414</v>
      </c>
      <c r="H107" t="s">
        <v>89</v>
      </c>
      <c r="I107" s="8">
        <v>287</v>
      </c>
      <c r="J107" s="7">
        <v>20</v>
      </c>
      <c r="K107" t="s">
        <v>89</v>
      </c>
      <c r="L107" s="8">
        <v>6</v>
      </c>
    </row>
    <row r="108" spans="1:12" x14ac:dyDescent="0.25">
      <c r="A108" s="7">
        <v>4</v>
      </c>
      <c r="B108" t="s">
        <v>124</v>
      </c>
      <c r="C108" s="7">
        <v>13</v>
      </c>
      <c r="D108" s="7">
        <v>7</v>
      </c>
      <c r="E108" s="7">
        <v>0</v>
      </c>
      <c r="F108" s="7">
        <v>6</v>
      </c>
      <c r="G108" s="7">
        <v>355</v>
      </c>
      <c r="H108" t="s">
        <v>89</v>
      </c>
      <c r="I108" s="8">
        <v>338</v>
      </c>
      <c r="J108" s="7">
        <v>14</v>
      </c>
      <c r="K108" t="s">
        <v>89</v>
      </c>
      <c r="L108" s="8">
        <v>12</v>
      </c>
    </row>
    <row r="109" spans="1:12" x14ac:dyDescent="0.25">
      <c r="A109" s="7">
        <v>5</v>
      </c>
      <c r="B109" t="s">
        <v>57</v>
      </c>
      <c r="C109" s="7">
        <v>14</v>
      </c>
      <c r="D109" s="7">
        <v>5</v>
      </c>
      <c r="E109" s="7">
        <v>3</v>
      </c>
      <c r="F109" s="7">
        <v>6</v>
      </c>
      <c r="G109" s="7">
        <v>353</v>
      </c>
      <c r="H109" t="s">
        <v>89</v>
      </c>
      <c r="I109" s="8">
        <v>367</v>
      </c>
      <c r="J109" s="7">
        <v>13</v>
      </c>
      <c r="K109" t="s">
        <v>89</v>
      </c>
      <c r="L109" s="8">
        <v>15</v>
      </c>
    </row>
    <row r="110" spans="1:12" x14ac:dyDescent="0.25">
      <c r="A110" s="7">
        <v>6</v>
      </c>
      <c r="B110" t="s">
        <v>78</v>
      </c>
      <c r="C110" s="7">
        <v>13</v>
      </c>
      <c r="D110" s="7">
        <v>5</v>
      </c>
      <c r="E110" s="7">
        <v>2</v>
      </c>
      <c r="F110" s="7">
        <v>6</v>
      </c>
      <c r="G110" s="7">
        <v>377</v>
      </c>
      <c r="H110" t="s">
        <v>89</v>
      </c>
      <c r="I110" s="8">
        <v>357</v>
      </c>
      <c r="J110" s="7">
        <v>12</v>
      </c>
      <c r="K110" t="s">
        <v>89</v>
      </c>
      <c r="L110" s="8">
        <v>14</v>
      </c>
    </row>
    <row r="111" spans="1:12" x14ac:dyDescent="0.25">
      <c r="A111" s="7">
        <v>7</v>
      </c>
      <c r="B111" t="s">
        <v>8</v>
      </c>
      <c r="C111" s="7">
        <v>13</v>
      </c>
      <c r="D111" s="7">
        <v>3</v>
      </c>
      <c r="E111" s="7">
        <v>3</v>
      </c>
      <c r="F111" s="7">
        <v>7</v>
      </c>
      <c r="G111" s="7">
        <v>289</v>
      </c>
      <c r="H111" t="s">
        <v>89</v>
      </c>
      <c r="I111" s="8">
        <v>325</v>
      </c>
      <c r="J111" s="7">
        <v>9</v>
      </c>
      <c r="K111" t="s">
        <v>89</v>
      </c>
      <c r="L111" s="8">
        <v>17</v>
      </c>
    </row>
    <row r="112" spans="1:12" x14ac:dyDescent="0.25">
      <c r="A112" s="7">
        <v>8</v>
      </c>
      <c r="B112" t="s">
        <v>50</v>
      </c>
      <c r="C112" s="7">
        <v>13</v>
      </c>
      <c r="D112" s="7">
        <v>4</v>
      </c>
      <c r="E112" s="7">
        <v>1</v>
      </c>
      <c r="F112" s="7">
        <v>8</v>
      </c>
      <c r="G112" s="7">
        <v>325</v>
      </c>
      <c r="H112" t="s">
        <v>89</v>
      </c>
      <c r="I112" s="8">
        <v>376</v>
      </c>
      <c r="J112" s="7">
        <v>9</v>
      </c>
      <c r="K112" t="s">
        <v>89</v>
      </c>
      <c r="L112" s="8">
        <v>17</v>
      </c>
    </row>
    <row r="113" spans="1:12" x14ac:dyDescent="0.25">
      <c r="A113" s="7">
        <v>9</v>
      </c>
      <c r="B113" t="s">
        <v>12</v>
      </c>
      <c r="C113" s="7">
        <v>12</v>
      </c>
      <c r="D113" s="7">
        <v>2</v>
      </c>
      <c r="E113" s="7">
        <v>3</v>
      </c>
      <c r="F113" s="7">
        <v>7</v>
      </c>
      <c r="G113" s="7">
        <v>291</v>
      </c>
      <c r="H113" t="s">
        <v>89</v>
      </c>
      <c r="I113" s="8">
        <v>326</v>
      </c>
      <c r="J113" s="7">
        <v>7</v>
      </c>
      <c r="K113" t="s">
        <v>89</v>
      </c>
      <c r="L113" s="8">
        <v>17</v>
      </c>
    </row>
    <row r="114" spans="1:12" x14ac:dyDescent="0.25">
      <c r="A114" s="7">
        <v>10</v>
      </c>
      <c r="B114" t="s">
        <v>10</v>
      </c>
      <c r="C114" s="7">
        <v>13</v>
      </c>
      <c r="D114" s="7">
        <v>1</v>
      </c>
      <c r="E114" s="7">
        <v>0</v>
      </c>
      <c r="F114" s="7">
        <v>12</v>
      </c>
      <c r="G114" s="7">
        <v>244</v>
      </c>
      <c r="H114" t="s">
        <v>89</v>
      </c>
      <c r="I114" s="8">
        <v>432</v>
      </c>
      <c r="J114" s="7">
        <v>2</v>
      </c>
      <c r="K114" t="s">
        <v>89</v>
      </c>
      <c r="L114" s="8">
        <v>24</v>
      </c>
    </row>
    <row r="116" spans="1:12" x14ac:dyDescent="0.25">
      <c r="A116" s="4" t="s">
        <v>132</v>
      </c>
    </row>
    <row r="117" spans="1:12" x14ac:dyDescent="0.25">
      <c r="C117" s="5" t="s">
        <v>82</v>
      </c>
      <c r="D117" s="5" t="s">
        <v>83</v>
      </c>
      <c r="E117" s="5" t="s">
        <v>84</v>
      </c>
      <c r="F117" s="5" t="s">
        <v>85</v>
      </c>
      <c r="H117" s="6" t="s">
        <v>86</v>
      </c>
      <c r="K117" s="6" t="s">
        <v>87</v>
      </c>
    </row>
    <row r="118" spans="1:12" x14ac:dyDescent="0.25">
      <c r="A118" s="7">
        <v>1</v>
      </c>
      <c r="B118" t="s">
        <v>4</v>
      </c>
      <c r="C118" s="7">
        <v>9</v>
      </c>
      <c r="D118" s="7">
        <v>7</v>
      </c>
      <c r="E118" s="7">
        <v>1</v>
      </c>
      <c r="F118" s="7">
        <v>1</v>
      </c>
      <c r="G118" s="7">
        <v>290</v>
      </c>
      <c r="H118" t="s">
        <v>89</v>
      </c>
      <c r="I118" s="8">
        <v>176</v>
      </c>
      <c r="J118" s="7">
        <v>15</v>
      </c>
      <c r="K118" t="s">
        <v>89</v>
      </c>
      <c r="L118" s="8">
        <v>3</v>
      </c>
    </row>
    <row r="119" spans="1:12" x14ac:dyDescent="0.25">
      <c r="A119" s="7">
        <v>2</v>
      </c>
      <c r="B119" t="s">
        <v>93</v>
      </c>
      <c r="C119" s="7">
        <v>8</v>
      </c>
      <c r="D119" s="7">
        <v>6</v>
      </c>
      <c r="E119" s="7">
        <v>1</v>
      </c>
      <c r="F119" s="7">
        <v>1</v>
      </c>
      <c r="G119" s="7">
        <v>266</v>
      </c>
      <c r="H119" t="s">
        <v>89</v>
      </c>
      <c r="I119" s="8">
        <v>160</v>
      </c>
      <c r="J119" s="7">
        <v>13</v>
      </c>
      <c r="K119" t="s">
        <v>89</v>
      </c>
      <c r="L119" s="8">
        <v>3</v>
      </c>
    </row>
    <row r="120" spans="1:12" x14ac:dyDescent="0.25">
      <c r="A120" s="7">
        <v>3</v>
      </c>
      <c r="B120" t="s">
        <v>130</v>
      </c>
      <c r="C120" s="7">
        <v>8</v>
      </c>
      <c r="D120" s="7">
        <v>6</v>
      </c>
      <c r="E120" s="7">
        <v>0</v>
      </c>
      <c r="F120" s="7">
        <v>2</v>
      </c>
      <c r="G120" s="7">
        <v>249</v>
      </c>
      <c r="H120" t="s">
        <v>89</v>
      </c>
      <c r="I120" s="8">
        <v>182</v>
      </c>
      <c r="J120" s="7">
        <v>12</v>
      </c>
      <c r="K120" t="s">
        <v>89</v>
      </c>
      <c r="L120" s="8">
        <v>4</v>
      </c>
    </row>
    <row r="121" spans="1:12" x14ac:dyDescent="0.25">
      <c r="A121" s="7">
        <v>4</v>
      </c>
      <c r="B121" t="s">
        <v>63</v>
      </c>
      <c r="C121" s="7">
        <v>9</v>
      </c>
      <c r="D121" s="7">
        <v>4</v>
      </c>
      <c r="E121" s="7">
        <v>0</v>
      </c>
      <c r="F121" s="7">
        <v>5</v>
      </c>
      <c r="G121" s="7">
        <v>229</v>
      </c>
      <c r="H121" t="s">
        <v>89</v>
      </c>
      <c r="I121" s="8">
        <v>227</v>
      </c>
      <c r="J121" s="7">
        <v>8</v>
      </c>
      <c r="K121" t="s">
        <v>89</v>
      </c>
      <c r="L121" s="8">
        <v>10</v>
      </c>
    </row>
    <row r="122" spans="1:12" x14ac:dyDescent="0.25">
      <c r="A122" s="7">
        <v>5</v>
      </c>
      <c r="B122" t="s">
        <v>14</v>
      </c>
      <c r="C122" s="7">
        <v>7</v>
      </c>
      <c r="D122" s="7">
        <v>2</v>
      </c>
      <c r="E122" s="7">
        <v>0</v>
      </c>
      <c r="F122" s="7">
        <v>5</v>
      </c>
      <c r="G122" s="7">
        <v>194</v>
      </c>
      <c r="H122" t="s">
        <v>89</v>
      </c>
      <c r="I122" s="8">
        <v>212</v>
      </c>
      <c r="J122" s="7">
        <v>4</v>
      </c>
      <c r="K122" t="s">
        <v>89</v>
      </c>
      <c r="L122" s="8">
        <v>10</v>
      </c>
    </row>
    <row r="123" spans="1:12" x14ac:dyDescent="0.25">
      <c r="A123" s="7">
        <v>6</v>
      </c>
      <c r="B123" t="s">
        <v>102</v>
      </c>
      <c r="C123" s="7">
        <v>8</v>
      </c>
      <c r="D123" s="7">
        <v>2</v>
      </c>
      <c r="E123" s="7">
        <v>0</v>
      </c>
      <c r="F123" s="7">
        <v>6</v>
      </c>
      <c r="G123" s="7">
        <v>193</v>
      </c>
      <c r="H123" t="s">
        <v>89</v>
      </c>
      <c r="I123" s="8">
        <v>214</v>
      </c>
      <c r="J123" s="7">
        <v>4</v>
      </c>
      <c r="K123" t="s">
        <v>89</v>
      </c>
      <c r="L123" s="8">
        <v>12</v>
      </c>
    </row>
    <row r="124" spans="1:12" x14ac:dyDescent="0.25">
      <c r="A124" s="7">
        <v>7</v>
      </c>
      <c r="B124" t="s">
        <v>15</v>
      </c>
      <c r="C124" s="7">
        <v>7</v>
      </c>
      <c r="D124" s="7">
        <v>0</v>
      </c>
      <c r="E124" s="7">
        <v>0</v>
      </c>
      <c r="F124" s="7">
        <v>7</v>
      </c>
      <c r="G124" s="7">
        <v>62</v>
      </c>
      <c r="H124" t="s">
        <v>89</v>
      </c>
      <c r="I124" s="8">
        <v>312</v>
      </c>
      <c r="J124" s="7">
        <v>0</v>
      </c>
      <c r="K124" t="s">
        <v>89</v>
      </c>
      <c r="L124" s="8">
        <v>14</v>
      </c>
    </row>
    <row r="125" spans="1:12" x14ac:dyDescent="0.25">
      <c r="A125" s="7">
        <v>8</v>
      </c>
      <c r="B125" t="s">
        <v>107</v>
      </c>
      <c r="C125" s="7">
        <v>0</v>
      </c>
      <c r="D125" s="7">
        <v>0</v>
      </c>
      <c r="E125" s="7">
        <v>0</v>
      </c>
      <c r="F125" s="7">
        <v>0</v>
      </c>
      <c r="G125" s="7">
        <v>0</v>
      </c>
      <c r="H125" t="s">
        <v>89</v>
      </c>
      <c r="I125" s="8">
        <v>0</v>
      </c>
      <c r="J125" s="7">
        <v>0</v>
      </c>
      <c r="K125" t="s">
        <v>89</v>
      </c>
      <c r="L125" s="8">
        <v>0</v>
      </c>
    </row>
    <row r="127" spans="1:12" x14ac:dyDescent="0.25">
      <c r="A127" s="4" t="s">
        <v>133</v>
      </c>
    </row>
    <row r="128" spans="1:12" x14ac:dyDescent="0.25">
      <c r="C128" s="5" t="s">
        <v>82</v>
      </c>
      <c r="D128" s="5" t="s">
        <v>83</v>
      </c>
      <c r="E128" s="5" t="s">
        <v>84</v>
      </c>
      <c r="F128" s="5" t="s">
        <v>85</v>
      </c>
      <c r="H128" s="6" t="s">
        <v>86</v>
      </c>
      <c r="K128" s="6" t="s">
        <v>87</v>
      </c>
    </row>
    <row r="129" spans="1:12" x14ac:dyDescent="0.25">
      <c r="A129" s="7">
        <v>1</v>
      </c>
      <c r="B129" t="s">
        <v>7</v>
      </c>
      <c r="C129" s="7">
        <v>11</v>
      </c>
      <c r="D129" s="7">
        <v>9</v>
      </c>
      <c r="E129" s="7">
        <v>0</v>
      </c>
      <c r="F129" s="7">
        <v>2</v>
      </c>
      <c r="G129" s="7">
        <v>329</v>
      </c>
      <c r="H129" t="s">
        <v>89</v>
      </c>
      <c r="I129" s="8">
        <v>248</v>
      </c>
      <c r="J129" s="7">
        <v>18</v>
      </c>
      <c r="K129" t="s">
        <v>89</v>
      </c>
      <c r="L129" s="8">
        <v>4</v>
      </c>
    </row>
    <row r="130" spans="1:12" x14ac:dyDescent="0.25">
      <c r="A130" s="7">
        <v>2</v>
      </c>
      <c r="B130" t="s">
        <v>50</v>
      </c>
      <c r="C130" s="7">
        <v>10</v>
      </c>
      <c r="D130" s="7">
        <v>8</v>
      </c>
      <c r="E130" s="7">
        <v>0</v>
      </c>
      <c r="F130" s="7">
        <v>2</v>
      </c>
      <c r="G130" s="7">
        <v>327</v>
      </c>
      <c r="H130" t="s">
        <v>89</v>
      </c>
      <c r="I130" s="8">
        <v>262</v>
      </c>
      <c r="J130" s="7">
        <v>16</v>
      </c>
      <c r="K130" t="s">
        <v>89</v>
      </c>
      <c r="L130" s="8">
        <v>4</v>
      </c>
    </row>
    <row r="131" spans="1:12" x14ac:dyDescent="0.25">
      <c r="A131" s="7">
        <v>3</v>
      </c>
      <c r="B131" t="s">
        <v>130</v>
      </c>
      <c r="C131" s="7">
        <v>9</v>
      </c>
      <c r="D131" s="7">
        <v>6</v>
      </c>
      <c r="E131" s="7">
        <v>0</v>
      </c>
      <c r="F131" s="7">
        <v>3</v>
      </c>
      <c r="G131" s="7">
        <v>259</v>
      </c>
      <c r="H131" t="s">
        <v>89</v>
      </c>
      <c r="I131" s="8">
        <v>230</v>
      </c>
      <c r="J131" s="7">
        <v>12</v>
      </c>
      <c r="K131" t="s">
        <v>89</v>
      </c>
      <c r="L131" s="8">
        <v>6</v>
      </c>
    </row>
    <row r="132" spans="1:12" x14ac:dyDescent="0.25">
      <c r="A132" s="7">
        <v>4</v>
      </c>
      <c r="B132" t="s">
        <v>4</v>
      </c>
      <c r="C132" s="7">
        <v>10</v>
      </c>
      <c r="D132" s="7">
        <v>6</v>
      </c>
      <c r="E132" s="7">
        <v>0</v>
      </c>
      <c r="F132" s="7">
        <v>4</v>
      </c>
      <c r="G132" s="7">
        <v>285</v>
      </c>
      <c r="H132" t="s">
        <v>89</v>
      </c>
      <c r="I132" s="8">
        <v>252</v>
      </c>
      <c r="J132" s="7">
        <v>12</v>
      </c>
      <c r="K132" t="s">
        <v>89</v>
      </c>
      <c r="L132" s="8">
        <v>8</v>
      </c>
    </row>
    <row r="133" spans="1:12" x14ac:dyDescent="0.25">
      <c r="A133" s="7">
        <v>5</v>
      </c>
      <c r="B133" t="s">
        <v>57</v>
      </c>
      <c r="C133" s="7">
        <v>12</v>
      </c>
      <c r="D133" s="7">
        <v>5</v>
      </c>
      <c r="E133" s="7">
        <v>1</v>
      </c>
      <c r="F133" s="7">
        <v>6</v>
      </c>
      <c r="G133" s="7">
        <v>319</v>
      </c>
      <c r="H133" t="s">
        <v>89</v>
      </c>
      <c r="I133" s="8">
        <v>334</v>
      </c>
      <c r="J133" s="7">
        <v>11</v>
      </c>
      <c r="K133" t="s">
        <v>89</v>
      </c>
      <c r="L133" s="8">
        <v>13</v>
      </c>
    </row>
    <row r="134" spans="1:12" x14ac:dyDescent="0.25">
      <c r="A134" s="7">
        <v>6</v>
      </c>
      <c r="B134" t="s">
        <v>63</v>
      </c>
      <c r="C134" s="7">
        <v>10</v>
      </c>
      <c r="D134" s="7">
        <v>3</v>
      </c>
      <c r="E134" s="7">
        <v>1</v>
      </c>
      <c r="F134" s="7">
        <v>6</v>
      </c>
      <c r="G134" s="7">
        <v>240</v>
      </c>
      <c r="H134" t="s">
        <v>89</v>
      </c>
      <c r="I134" s="8">
        <v>299</v>
      </c>
      <c r="J134" s="7">
        <v>7</v>
      </c>
      <c r="K134" t="s">
        <v>89</v>
      </c>
      <c r="L134" s="8">
        <v>13</v>
      </c>
    </row>
    <row r="135" spans="1:12" x14ac:dyDescent="0.25">
      <c r="A135" s="7">
        <v>7</v>
      </c>
      <c r="B135" t="s">
        <v>16</v>
      </c>
      <c r="C135" s="7">
        <v>10</v>
      </c>
      <c r="D135" s="7">
        <v>3</v>
      </c>
      <c r="E135" s="7">
        <v>0</v>
      </c>
      <c r="F135" s="7">
        <v>7</v>
      </c>
      <c r="G135" s="7">
        <v>296</v>
      </c>
      <c r="H135" t="s">
        <v>89</v>
      </c>
      <c r="I135" s="8">
        <v>321</v>
      </c>
      <c r="J135" s="7">
        <v>6</v>
      </c>
      <c r="K135" t="s">
        <v>89</v>
      </c>
      <c r="L135" s="8">
        <v>14</v>
      </c>
    </row>
    <row r="136" spans="1:12" x14ac:dyDescent="0.25">
      <c r="A136" s="7">
        <v>8</v>
      </c>
      <c r="B136" t="s">
        <v>78</v>
      </c>
      <c r="C136" s="7">
        <v>10</v>
      </c>
      <c r="D136" s="7">
        <v>0</v>
      </c>
      <c r="E136" s="7">
        <v>0</v>
      </c>
      <c r="F136" s="7">
        <v>10</v>
      </c>
      <c r="G136" s="7">
        <v>204</v>
      </c>
      <c r="H136" t="s">
        <v>89</v>
      </c>
      <c r="I136" s="8">
        <v>313</v>
      </c>
      <c r="J136" s="7">
        <v>0</v>
      </c>
      <c r="K136" t="s">
        <v>89</v>
      </c>
      <c r="L136" s="8">
        <v>20</v>
      </c>
    </row>
    <row r="138" spans="1:12" x14ac:dyDescent="0.25">
      <c r="A138" s="4" t="s">
        <v>134</v>
      </c>
    </row>
    <row r="139" spans="1:12" x14ac:dyDescent="0.25">
      <c r="C139" s="5" t="s">
        <v>82</v>
      </c>
      <c r="D139" s="5" t="s">
        <v>83</v>
      </c>
      <c r="E139" s="5" t="s">
        <v>84</v>
      </c>
      <c r="F139" s="5" t="s">
        <v>85</v>
      </c>
      <c r="H139" s="6" t="s">
        <v>86</v>
      </c>
      <c r="K139" s="6" t="s">
        <v>87</v>
      </c>
    </row>
    <row r="140" spans="1:12" x14ac:dyDescent="0.25">
      <c r="A140" s="7">
        <v>1</v>
      </c>
      <c r="B140" t="s">
        <v>8</v>
      </c>
      <c r="C140" s="7">
        <v>13</v>
      </c>
      <c r="D140" s="7">
        <v>13</v>
      </c>
      <c r="E140" s="7">
        <v>0</v>
      </c>
      <c r="F140" s="7">
        <v>0</v>
      </c>
      <c r="G140" s="7">
        <v>471</v>
      </c>
      <c r="H140" t="s">
        <v>89</v>
      </c>
      <c r="I140" s="8">
        <v>341</v>
      </c>
      <c r="J140" s="7">
        <v>26</v>
      </c>
      <c r="K140" t="s">
        <v>89</v>
      </c>
      <c r="L140" s="8">
        <v>0</v>
      </c>
    </row>
    <row r="141" spans="1:12" x14ac:dyDescent="0.25">
      <c r="A141" s="7">
        <v>2</v>
      </c>
      <c r="B141" t="s">
        <v>99</v>
      </c>
      <c r="C141" s="7">
        <v>13</v>
      </c>
      <c r="D141" s="7">
        <v>8</v>
      </c>
      <c r="E141" s="7">
        <v>0</v>
      </c>
      <c r="F141" s="7">
        <v>5</v>
      </c>
      <c r="G141" s="7">
        <v>413</v>
      </c>
      <c r="H141" t="s">
        <v>89</v>
      </c>
      <c r="I141" s="8">
        <v>348</v>
      </c>
      <c r="J141" s="7">
        <v>16</v>
      </c>
      <c r="K141" t="s">
        <v>89</v>
      </c>
      <c r="L141" s="8">
        <v>10</v>
      </c>
    </row>
    <row r="142" spans="1:12" x14ac:dyDescent="0.25">
      <c r="A142" s="7">
        <v>3</v>
      </c>
      <c r="B142" t="s">
        <v>135</v>
      </c>
      <c r="C142" s="7">
        <v>12</v>
      </c>
      <c r="D142" s="7">
        <v>7</v>
      </c>
      <c r="E142" s="7">
        <v>1</v>
      </c>
      <c r="F142" s="7">
        <v>4</v>
      </c>
      <c r="G142" s="7">
        <v>308</v>
      </c>
      <c r="H142" t="s">
        <v>89</v>
      </c>
      <c r="I142" s="8">
        <v>296</v>
      </c>
      <c r="J142" s="7">
        <v>15</v>
      </c>
      <c r="K142" t="s">
        <v>89</v>
      </c>
      <c r="L142" s="8">
        <v>9</v>
      </c>
    </row>
    <row r="143" spans="1:12" x14ac:dyDescent="0.25">
      <c r="A143" s="7">
        <v>4</v>
      </c>
      <c r="B143" t="s">
        <v>124</v>
      </c>
      <c r="C143" s="7">
        <v>12</v>
      </c>
      <c r="D143" s="7">
        <v>6</v>
      </c>
      <c r="E143" s="7">
        <v>0</v>
      </c>
      <c r="F143" s="7">
        <v>6</v>
      </c>
      <c r="G143" s="7">
        <v>353</v>
      </c>
      <c r="H143" t="s">
        <v>89</v>
      </c>
      <c r="I143" s="8">
        <v>347</v>
      </c>
      <c r="J143" s="7">
        <v>12</v>
      </c>
      <c r="K143" t="s">
        <v>89</v>
      </c>
      <c r="L143" s="8">
        <v>12</v>
      </c>
    </row>
    <row r="144" spans="1:12" x14ac:dyDescent="0.25">
      <c r="A144" s="7">
        <v>5</v>
      </c>
      <c r="B144" t="s">
        <v>11</v>
      </c>
      <c r="C144" s="7">
        <v>13</v>
      </c>
      <c r="D144" s="7">
        <v>6</v>
      </c>
      <c r="E144" s="7">
        <v>0</v>
      </c>
      <c r="F144" s="7">
        <v>7</v>
      </c>
      <c r="G144" s="7">
        <v>366</v>
      </c>
      <c r="H144" t="s">
        <v>89</v>
      </c>
      <c r="I144" s="8">
        <v>374</v>
      </c>
      <c r="J144" s="7">
        <v>12</v>
      </c>
      <c r="K144" t="s">
        <v>89</v>
      </c>
      <c r="L144" s="8">
        <v>14</v>
      </c>
    </row>
    <row r="145" spans="1:12" x14ac:dyDescent="0.25">
      <c r="A145" s="7">
        <v>6</v>
      </c>
      <c r="B145" t="s">
        <v>17</v>
      </c>
      <c r="C145" s="7">
        <v>11</v>
      </c>
      <c r="D145" s="7">
        <v>5</v>
      </c>
      <c r="E145" s="7">
        <v>1</v>
      </c>
      <c r="F145" s="7">
        <v>5</v>
      </c>
      <c r="G145" s="7">
        <v>291</v>
      </c>
      <c r="H145" t="s">
        <v>89</v>
      </c>
      <c r="I145" s="8">
        <v>314</v>
      </c>
      <c r="J145" s="7">
        <v>11</v>
      </c>
      <c r="K145" t="s">
        <v>89</v>
      </c>
      <c r="L145" s="8">
        <v>11</v>
      </c>
    </row>
    <row r="146" spans="1:12" x14ac:dyDescent="0.25">
      <c r="A146" s="7">
        <v>7</v>
      </c>
      <c r="B146" t="s">
        <v>79</v>
      </c>
      <c r="C146" s="7">
        <v>11</v>
      </c>
      <c r="D146" s="7">
        <v>5</v>
      </c>
      <c r="E146" s="7">
        <v>0</v>
      </c>
      <c r="F146" s="7">
        <v>6</v>
      </c>
      <c r="G146" s="7">
        <v>272</v>
      </c>
      <c r="H146" t="s">
        <v>89</v>
      </c>
      <c r="I146" s="8">
        <v>267</v>
      </c>
      <c r="J146" s="7">
        <v>10</v>
      </c>
      <c r="K146" t="s">
        <v>89</v>
      </c>
      <c r="L146" s="8">
        <v>12</v>
      </c>
    </row>
    <row r="147" spans="1:12" x14ac:dyDescent="0.25">
      <c r="A147" s="7">
        <v>8</v>
      </c>
      <c r="B147" t="s">
        <v>12</v>
      </c>
      <c r="C147" s="7">
        <v>10</v>
      </c>
      <c r="D147" s="7">
        <v>2</v>
      </c>
      <c r="E147" s="7">
        <v>0</v>
      </c>
      <c r="F147" s="7">
        <v>8</v>
      </c>
      <c r="G147" s="7">
        <v>272</v>
      </c>
      <c r="H147" t="s">
        <v>89</v>
      </c>
      <c r="I147" s="8">
        <v>328</v>
      </c>
      <c r="J147" s="7">
        <v>4</v>
      </c>
      <c r="K147" t="s">
        <v>89</v>
      </c>
      <c r="L147" s="8">
        <v>16</v>
      </c>
    </row>
    <row r="148" spans="1:12" x14ac:dyDescent="0.25">
      <c r="A148" s="7">
        <v>9</v>
      </c>
      <c r="B148" t="s">
        <v>123</v>
      </c>
      <c r="C148" s="7">
        <v>11</v>
      </c>
      <c r="D148" s="7">
        <v>0</v>
      </c>
      <c r="E148" s="7">
        <v>0</v>
      </c>
      <c r="F148" s="7">
        <v>11</v>
      </c>
      <c r="G148" s="7">
        <v>219</v>
      </c>
      <c r="H148" t="s">
        <v>89</v>
      </c>
      <c r="I148" s="8">
        <v>350</v>
      </c>
      <c r="J148" s="7">
        <v>0</v>
      </c>
      <c r="K148" t="s">
        <v>89</v>
      </c>
      <c r="L148" s="8">
        <v>22</v>
      </c>
    </row>
    <row r="150" spans="1:12" x14ac:dyDescent="0.25">
      <c r="A150" s="4" t="s">
        <v>136</v>
      </c>
    </row>
    <row r="151" spans="1:12" x14ac:dyDescent="0.25">
      <c r="C151" s="5" t="s">
        <v>82</v>
      </c>
      <c r="D151" s="5" t="s">
        <v>83</v>
      </c>
      <c r="E151" s="5" t="s">
        <v>84</v>
      </c>
      <c r="F151" s="5" t="s">
        <v>85</v>
      </c>
      <c r="H151" s="6" t="s">
        <v>86</v>
      </c>
      <c r="K151" s="6" t="s">
        <v>87</v>
      </c>
    </row>
    <row r="152" spans="1:12" x14ac:dyDescent="0.25">
      <c r="A152" s="7">
        <v>1</v>
      </c>
      <c r="B152" t="s">
        <v>10</v>
      </c>
      <c r="C152" s="7">
        <v>10</v>
      </c>
      <c r="D152" s="7">
        <v>7</v>
      </c>
      <c r="E152" s="7">
        <v>1</v>
      </c>
      <c r="F152" s="7">
        <v>2</v>
      </c>
      <c r="G152" s="7">
        <v>328</v>
      </c>
      <c r="H152" t="s">
        <v>89</v>
      </c>
      <c r="I152" s="8">
        <v>259</v>
      </c>
      <c r="J152" s="7">
        <v>15</v>
      </c>
      <c r="K152" t="s">
        <v>89</v>
      </c>
      <c r="L152" s="8">
        <v>5</v>
      </c>
    </row>
    <row r="153" spans="1:12" x14ac:dyDescent="0.25">
      <c r="A153" s="7">
        <v>2</v>
      </c>
      <c r="B153" t="s">
        <v>93</v>
      </c>
      <c r="C153" s="7">
        <v>8</v>
      </c>
      <c r="D153" s="7">
        <v>6</v>
      </c>
      <c r="E153" s="7">
        <v>1</v>
      </c>
      <c r="F153" s="7">
        <v>1</v>
      </c>
      <c r="G153" s="7">
        <v>246</v>
      </c>
      <c r="H153" t="s">
        <v>89</v>
      </c>
      <c r="I153" s="8">
        <v>168</v>
      </c>
      <c r="J153" s="7">
        <v>13</v>
      </c>
      <c r="K153" t="s">
        <v>89</v>
      </c>
      <c r="L153" s="8">
        <v>3</v>
      </c>
    </row>
    <row r="154" spans="1:12" x14ac:dyDescent="0.25">
      <c r="A154" s="7">
        <v>3</v>
      </c>
      <c r="B154" t="s">
        <v>45</v>
      </c>
      <c r="C154" s="7">
        <v>9</v>
      </c>
      <c r="D154" s="7">
        <v>5</v>
      </c>
      <c r="E154" s="7">
        <v>2</v>
      </c>
      <c r="F154" s="7">
        <v>2</v>
      </c>
      <c r="G154" s="7">
        <v>202</v>
      </c>
      <c r="H154" t="s">
        <v>89</v>
      </c>
      <c r="I154" s="8">
        <v>201</v>
      </c>
      <c r="J154" s="7">
        <v>12</v>
      </c>
      <c r="K154" t="s">
        <v>89</v>
      </c>
      <c r="L154" s="8">
        <v>6</v>
      </c>
    </row>
    <row r="155" spans="1:12" x14ac:dyDescent="0.25">
      <c r="A155" s="7">
        <v>4</v>
      </c>
      <c r="B155" t="s">
        <v>14</v>
      </c>
      <c r="C155" s="7">
        <v>8</v>
      </c>
      <c r="D155" s="7">
        <v>4</v>
      </c>
      <c r="E155" s="7">
        <v>0</v>
      </c>
      <c r="F155" s="7">
        <v>4</v>
      </c>
      <c r="G155" s="7">
        <v>179</v>
      </c>
      <c r="H155" t="s">
        <v>89</v>
      </c>
      <c r="I155" s="8">
        <v>181</v>
      </c>
      <c r="J155" s="7">
        <v>8</v>
      </c>
      <c r="K155" t="s">
        <v>89</v>
      </c>
      <c r="L155" s="8">
        <v>8</v>
      </c>
    </row>
    <row r="156" spans="1:12" x14ac:dyDescent="0.25">
      <c r="A156" s="7">
        <v>5</v>
      </c>
      <c r="B156" t="s">
        <v>90</v>
      </c>
      <c r="C156" s="7">
        <v>7</v>
      </c>
      <c r="D156" s="7">
        <v>3</v>
      </c>
      <c r="E156" s="7">
        <v>0</v>
      </c>
      <c r="F156" s="7">
        <v>4</v>
      </c>
      <c r="G156" s="7">
        <v>181</v>
      </c>
      <c r="H156" t="s">
        <v>89</v>
      </c>
      <c r="I156" s="8">
        <v>197</v>
      </c>
      <c r="J156" s="7">
        <v>6</v>
      </c>
      <c r="K156" t="s">
        <v>89</v>
      </c>
      <c r="L156" s="8">
        <v>8</v>
      </c>
    </row>
    <row r="157" spans="1:12" x14ac:dyDescent="0.25">
      <c r="A157" s="7">
        <v>6</v>
      </c>
      <c r="B157" t="s">
        <v>97</v>
      </c>
      <c r="C157" s="7">
        <v>9</v>
      </c>
      <c r="D157" s="7">
        <v>2</v>
      </c>
      <c r="E157" s="7">
        <v>0</v>
      </c>
      <c r="F157" s="7">
        <v>7</v>
      </c>
      <c r="G157" s="7">
        <v>256</v>
      </c>
      <c r="H157" t="s">
        <v>89</v>
      </c>
      <c r="I157" s="8">
        <v>271</v>
      </c>
      <c r="J157" s="7">
        <v>4</v>
      </c>
      <c r="K157" t="s">
        <v>89</v>
      </c>
      <c r="L157" s="8">
        <v>14</v>
      </c>
    </row>
    <row r="158" spans="1:12" x14ac:dyDescent="0.25">
      <c r="A158" s="7">
        <v>7</v>
      </c>
      <c r="B158" t="s">
        <v>137</v>
      </c>
      <c r="C158" s="7">
        <v>9</v>
      </c>
      <c r="D158" s="7">
        <v>1</v>
      </c>
      <c r="E158" s="7">
        <v>0</v>
      </c>
      <c r="F158" s="7">
        <v>8</v>
      </c>
      <c r="G158" s="7">
        <v>173</v>
      </c>
      <c r="H158" t="s">
        <v>89</v>
      </c>
      <c r="I158" s="8">
        <v>288</v>
      </c>
      <c r="J158" s="7">
        <v>2</v>
      </c>
      <c r="K158" t="s">
        <v>89</v>
      </c>
      <c r="L158" s="8">
        <v>16</v>
      </c>
    </row>
    <row r="159" spans="1:12" x14ac:dyDescent="0.25">
      <c r="A159" s="7">
        <v>8</v>
      </c>
      <c r="B159" t="s">
        <v>103</v>
      </c>
      <c r="C159" s="7">
        <v>0</v>
      </c>
      <c r="D159" s="7">
        <v>0</v>
      </c>
      <c r="E159" s="7">
        <v>0</v>
      </c>
      <c r="F159" s="7">
        <v>0</v>
      </c>
      <c r="G159" s="7">
        <v>0</v>
      </c>
      <c r="H159" t="s">
        <v>89</v>
      </c>
      <c r="I159" s="8">
        <v>0</v>
      </c>
      <c r="J159" s="7">
        <v>0</v>
      </c>
      <c r="K159" t="s">
        <v>89</v>
      </c>
      <c r="L159" s="8">
        <v>0</v>
      </c>
    </row>
    <row r="161" spans="1:12" x14ac:dyDescent="0.25">
      <c r="A161" s="4" t="s">
        <v>138</v>
      </c>
    </row>
    <row r="162" spans="1:12" x14ac:dyDescent="0.25">
      <c r="C162" s="5" t="s">
        <v>82</v>
      </c>
      <c r="D162" s="5" t="s">
        <v>83</v>
      </c>
      <c r="E162" s="5" t="s">
        <v>84</v>
      </c>
      <c r="F162" s="5" t="s">
        <v>85</v>
      </c>
      <c r="H162" s="6" t="s">
        <v>86</v>
      </c>
      <c r="K162" s="6" t="s">
        <v>87</v>
      </c>
    </row>
    <row r="163" spans="1:12" x14ac:dyDescent="0.25">
      <c r="A163" s="7">
        <v>1</v>
      </c>
      <c r="B163" t="s">
        <v>17</v>
      </c>
      <c r="C163" s="7">
        <v>10</v>
      </c>
      <c r="D163" s="7">
        <v>10</v>
      </c>
      <c r="E163" s="7">
        <v>0</v>
      </c>
      <c r="F163" s="7">
        <v>0</v>
      </c>
      <c r="G163" s="7">
        <v>392</v>
      </c>
      <c r="H163" t="s">
        <v>89</v>
      </c>
      <c r="I163" s="8">
        <v>260</v>
      </c>
      <c r="J163" s="7">
        <v>20</v>
      </c>
      <c r="K163" t="s">
        <v>89</v>
      </c>
      <c r="L163" s="8">
        <v>0</v>
      </c>
    </row>
    <row r="164" spans="1:12" x14ac:dyDescent="0.25">
      <c r="A164" s="7">
        <v>2</v>
      </c>
      <c r="B164" t="s">
        <v>8</v>
      </c>
      <c r="C164" s="7">
        <v>9</v>
      </c>
      <c r="D164" s="7">
        <v>8</v>
      </c>
      <c r="E164" s="7">
        <v>0</v>
      </c>
      <c r="F164" s="7">
        <v>1</v>
      </c>
      <c r="G164" s="7">
        <v>289</v>
      </c>
      <c r="H164" t="s">
        <v>89</v>
      </c>
      <c r="I164" s="8">
        <v>233</v>
      </c>
      <c r="J164" s="7">
        <v>16</v>
      </c>
      <c r="K164" t="s">
        <v>89</v>
      </c>
      <c r="L164" s="8">
        <v>2</v>
      </c>
    </row>
    <row r="165" spans="1:12" x14ac:dyDescent="0.25">
      <c r="A165" s="7">
        <v>3</v>
      </c>
      <c r="B165" t="s">
        <v>46</v>
      </c>
      <c r="C165" s="7">
        <v>10</v>
      </c>
      <c r="D165" s="7">
        <v>7</v>
      </c>
      <c r="E165" s="7">
        <v>0</v>
      </c>
      <c r="F165" s="7">
        <v>3</v>
      </c>
      <c r="G165" s="7">
        <v>294</v>
      </c>
      <c r="H165" t="s">
        <v>89</v>
      </c>
      <c r="I165" s="8">
        <v>241</v>
      </c>
      <c r="J165" s="7">
        <v>14</v>
      </c>
      <c r="K165" t="s">
        <v>89</v>
      </c>
      <c r="L165" s="8">
        <v>6</v>
      </c>
    </row>
    <row r="166" spans="1:12" x14ac:dyDescent="0.25">
      <c r="A166" s="7">
        <v>4</v>
      </c>
      <c r="B166" t="s">
        <v>50</v>
      </c>
      <c r="C166" s="7">
        <v>10</v>
      </c>
      <c r="D166" s="7">
        <v>5</v>
      </c>
      <c r="E166" s="7">
        <v>1</v>
      </c>
      <c r="F166" s="7">
        <v>4</v>
      </c>
      <c r="G166" s="7">
        <v>304</v>
      </c>
      <c r="H166" t="s">
        <v>89</v>
      </c>
      <c r="I166" s="8">
        <v>315</v>
      </c>
      <c r="J166" s="7">
        <v>11</v>
      </c>
      <c r="K166" t="s">
        <v>89</v>
      </c>
      <c r="L166" s="8">
        <v>9</v>
      </c>
    </row>
    <row r="167" spans="1:12" x14ac:dyDescent="0.25">
      <c r="A167" s="7">
        <v>5</v>
      </c>
      <c r="B167" t="s">
        <v>4</v>
      </c>
      <c r="C167" s="7">
        <v>10</v>
      </c>
      <c r="D167" s="7">
        <v>4</v>
      </c>
      <c r="E167" s="7">
        <v>1</v>
      </c>
      <c r="F167" s="7">
        <v>5</v>
      </c>
      <c r="G167" s="7">
        <v>233</v>
      </c>
      <c r="H167" t="s">
        <v>89</v>
      </c>
      <c r="I167" s="8">
        <v>267</v>
      </c>
      <c r="J167" s="7">
        <v>9</v>
      </c>
      <c r="K167" t="s">
        <v>89</v>
      </c>
      <c r="L167" s="8">
        <v>11</v>
      </c>
    </row>
    <row r="168" spans="1:12" x14ac:dyDescent="0.25">
      <c r="A168" s="7">
        <v>6</v>
      </c>
      <c r="B168" t="s">
        <v>10</v>
      </c>
      <c r="C168" s="7">
        <v>10</v>
      </c>
      <c r="D168" s="7">
        <v>3</v>
      </c>
      <c r="E168" s="7">
        <v>0</v>
      </c>
      <c r="F168" s="7">
        <v>7</v>
      </c>
      <c r="G168" s="7">
        <v>300</v>
      </c>
      <c r="H168" t="s">
        <v>89</v>
      </c>
      <c r="I168" s="8">
        <v>332</v>
      </c>
      <c r="J168" s="7">
        <v>6</v>
      </c>
      <c r="K168" t="s">
        <v>89</v>
      </c>
      <c r="L168" s="8">
        <v>14</v>
      </c>
    </row>
    <row r="169" spans="1:12" x14ac:dyDescent="0.25">
      <c r="A169" s="7">
        <v>7</v>
      </c>
      <c r="B169" t="s">
        <v>14</v>
      </c>
      <c r="C169" s="7">
        <v>9</v>
      </c>
      <c r="D169" s="7">
        <v>1</v>
      </c>
      <c r="E169" s="7">
        <v>0</v>
      </c>
      <c r="F169" s="7">
        <v>8</v>
      </c>
      <c r="G169" s="7">
        <v>245</v>
      </c>
      <c r="H169" t="s">
        <v>89</v>
      </c>
      <c r="I169" s="8">
        <v>343</v>
      </c>
      <c r="J169" s="7">
        <v>2</v>
      </c>
      <c r="K169" t="s">
        <v>89</v>
      </c>
      <c r="L169" s="8">
        <v>16</v>
      </c>
    </row>
    <row r="170" spans="1:12" x14ac:dyDescent="0.25">
      <c r="A170" s="7">
        <v>8</v>
      </c>
      <c r="B170" t="s">
        <v>7</v>
      </c>
      <c r="C170" s="7">
        <v>10</v>
      </c>
      <c r="D170" s="7">
        <v>0</v>
      </c>
      <c r="E170" s="7">
        <v>0</v>
      </c>
      <c r="F170" s="7">
        <v>10</v>
      </c>
      <c r="G170" s="7">
        <v>253</v>
      </c>
      <c r="H170" t="s">
        <v>89</v>
      </c>
      <c r="I170" s="8">
        <v>319</v>
      </c>
      <c r="J170" s="7">
        <v>0</v>
      </c>
      <c r="K170" t="s">
        <v>89</v>
      </c>
      <c r="L170" s="8">
        <v>20</v>
      </c>
    </row>
    <row r="172" spans="1:12" x14ac:dyDescent="0.25">
      <c r="A172" s="4" t="s">
        <v>139</v>
      </c>
    </row>
    <row r="173" spans="1:12" x14ac:dyDescent="0.25">
      <c r="C173" s="5" t="s">
        <v>82</v>
      </c>
      <c r="D173" s="5" t="s">
        <v>83</v>
      </c>
      <c r="E173" s="5" t="s">
        <v>84</v>
      </c>
      <c r="F173" s="5" t="s">
        <v>85</v>
      </c>
      <c r="H173" s="6" t="s">
        <v>86</v>
      </c>
      <c r="K173" s="6" t="s">
        <v>87</v>
      </c>
    </row>
    <row r="174" spans="1:12" x14ac:dyDescent="0.25">
      <c r="A174" s="7">
        <v>1</v>
      </c>
      <c r="B174" t="s">
        <v>130</v>
      </c>
      <c r="C174" s="7">
        <v>10</v>
      </c>
      <c r="D174" s="7">
        <v>10</v>
      </c>
      <c r="E174" s="7">
        <v>0</v>
      </c>
      <c r="F174" s="7">
        <v>0</v>
      </c>
      <c r="G174" s="7">
        <v>292</v>
      </c>
      <c r="H174" t="s">
        <v>89</v>
      </c>
      <c r="I174" s="8">
        <v>187</v>
      </c>
      <c r="J174" s="7">
        <v>20</v>
      </c>
      <c r="K174" t="s">
        <v>89</v>
      </c>
      <c r="L174" s="8">
        <v>0</v>
      </c>
    </row>
    <row r="175" spans="1:12" x14ac:dyDescent="0.25">
      <c r="A175" s="7">
        <v>2</v>
      </c>
      <c r="B175" t="s">
        <v>49</v>
      </c>
      <c r="C175" s="7">
        <v>11</v>
      </c>
      <c r="D175" s="7">
        <v>8</v>
      </c>
      <c r="E175" s="7">
        <v>0</v>
      </c>
      <c r="F175" s="7">
        <v>3</v>
      </c>
      <c r="G175" s="7">
        <v>333</v>
      </c>
      <c r="H175" t="s">
        <v>89</v>
      </c>
      <c r="I175" s="8">
        <v>243</v>
      </c>
      <c r="J175" s="7">
        <v>16</v>
      </c>
      <c r="K175" t="s">
        <v>89</v>
      </c>
      <c r="L175" s="8">
        <v>6</v>
      </c>
    </row>
    <row r="176" spans="1:12" x14ac:dyDescent="0.25">
      <c r="A176" s="7">
        <v>3</v>
      </c>
      <c r="B176" t="s">
        <v>18</v>
      </c>
      <c r="C176" s="7">
        <v>11</v>
      </c>
      <c r="D176" s="7">
        <v>8</v>
      </c>
      <c r="E176" s="7">
        <v>0</v>
      </c>
      <c r="F176" s="7">
        <v>3</v>
      </c>
      <c r="G176" s="7">
        <v>290</v>
      </c>
      <c r="H176" t="s">
        <v>89</v>
      </c>
      <c r="I176" s="8">
        <v>210</v>
      </c>
      <c r="J176" s="7">
        <v>16</v>
      </c>
      <c r="K176" t="s">
        <v>89</v>
      </c>
      <c r="L176" s="8">
        <v>6</v>
      </c>
    </row>
    <row r="177" spans="1:12" x14ac:dyDescent="0.25">
      <c r="A177" s="7">
        <v>4</v>
      </c>
      <c r="B177" t="s">
        <v>93</v>
      </c>
      <c r="C177" s="7">
        <v>10</v>
      </c>
      <c r="D177" s="7">
        <v>6</v>
      </c>
      <c r="E177" s="7">
        <v>0</v>
      </c>
      <c r="F177" s="7">
        <v>4</v>
      </c>
      <c r="G177" s="7">
        <v>252</v>
      </c>
      <c r="H177" t="s">
        <v>89</v>
      </c>
      <c r="I177" s="8">
        <v>234</v>
      </c>
      <c r="J177" s="7">
        <v>12</v>
      </c>
      <c r="K177" t="s">
        <v>89</v>
      </c>
      <c r="L177" s="8">
        <v>8</v>
      </c>
    </row>
    <row r="178" spans="1:12" x14ac:dyDescent="0.25">
      <c r="A178" s="7">
        <v>5</v>
      </c>
      <c r="B178" t="s">
        <v>79</v>
      </c>
      <c r="C178" s="7">
        <v>10</v>
      </c>
      <c r="D178" s="7">
        <v>5</v>
      </c>
      <c r="E178" s="7">
        <v>0</v>
      </c>
      <c r="F178" s="7">
        <v>5</v>
      </c>
      <c r="G178" s="7">
        <v>245</v>
      </c>
      <c r="H178" t="s">
        <v>89</v>
      </c>
      <c r="I178" s="8">
        <v>242</v>
      </c>
      <c r="J178" s="7">
        <v>10</v>
      </c>
      <c r="K178" t="s">
        <v>89</v>
      </c>
      <c r="L178" s="8">
        <v>10</v>
      </c>
    </row>
    <row r="179" spans="1:12" x14ac:dyDescent="0.25">
      <c r="A179" s="7">
        <v>6</v>
      </c>
      <c r="B179" t="s">
        <v>78</v>
      </c>
      <c r="C179" s="7">
        <v>9</v>
      </c>
      <c r="D179" s="7">
        <v>2</v>
      </c>
      <c r="E179" s="7">
        <v>0</v>
      </c>
      <c r="F179" s="7">
        <v>7</v>
      </c>
      <c r="G179" s="7">
        <v>187</v>
      </c>
      <c r="H179" t="s">
        <v>89</v>
      </c>
      <c r="I179" s="8">
        <v>263</v>
      </c>
      <c r="J179" s="7">
        <v>4</v>
      </c>
      <c r="K179" t="s">
        <v>89</v>
      </c>
      <c r="L179" s="8">
        <v>14</v>
      </c>
    </row>
    <row r="180" spans="1:12" x14ac:dyDescent="0.25">
      <c r="A180" s="7">
        <v>7</v>
      </c>
      <c r="B180" t="s">
        <v>124</v>
      </c>
      <c r="C180" s="7">
        <v>10</v>
      </c>
      <c r="D180" s="7">
        <v>1</v>
      </c>
      <c r="E180" s="7">
        <v>0</v>
      </c>
      <c r="F180" s="7">
        <v>9</v>
      </c>
      <c r="G180" s="7">
        <v>172</v>
      </c>
      <c r="H180" t="s">
        <v>89</v>
      </c>
      <c r="I180" s="8">
        <v>308</v>
      </c>
      <c r="J180" s="7">
        <v>2</v>
      </c>
      <c r="K180" t="s">
        <v>89</v>
      </c>
      <c r="L180" s="8">
        <v>18</v>
      </c>
    </row>
    <row r="181" spans="1:12" x14ac:dyDescent="0.25">
      <c r="A181" s="7">
        <v>8</v>
      </c>
      <c r="B181" t="s">
        <v>99</v>
      </c>
      <c r="C181" s="7">
        <v>11</v>
      </c>
      <c r="D181" s="7">
        <v>1</v>
      </c>
      <c r="E181" s="7">
        <v>0</v>
      </c>
      <c r="F181" s="7">
        <v>10</v>
      </c>
      <c r="G181" s="7">
        <v>185</v>
      </c>
      <c r="H181" t="s">
        <v>89</v>
      </c>
      <c r="I181" s="8">
        <v>269</v>
      </c>
      <c r="J181" s="7">
        <v>2</v>
      </c>
      <c r="K181" t="s">
        <v>89</v>
      </c>
      <c r="L181" s="8">
        <v>20</v>
      </c>
    </row>
    <row r="183" spans="1:12" x14ac:dyDescent="0.25">
      <c r="A183" s="4" t="s">
        <v>140</v>
      </c>
    </row>
    <row r="184" spans="1:12" x14ac:dyDescent="0.25">
      <c r="C184" s="5" t="s">
        <v>82</v>
      </c>
      <c r="D184" s="5" t="s">
        <v>83</v>
      </c>
      <c r="E184" s="5" t="s">
        <v>84</v>
      </c>
      <c r="F184" s="5" t="s">
        <v>85</v>
      </c>
      <c r="H184" s="6" t="s">
        <v>86</v>
      </c>
      <c r="K184" s="6" t="s">
        <v>87</v>
      </c>
    </row>
    <row r="185" spans="1:12" x14ac:dyDescent="0.25">
      <c r="A185" s="7">
        <v>1</v>
      </c>
      <c r="B185" t="s">
        <v>90</v>
      </c>
      <c r="C185" s="7">
        <v>9</v>
      </c>
      <c r="D185" s="7">
        <v>9</v>
      </c>
      <c r="E185" s="7">
        <v>0</v>
      </c>
      <c r="F185" s="7">
        <v>0</v>
      </c>
      <c r="G185" s="7">
        <v>280</v>
      </c>
      <c r="H185" t="s">
        <v>89</v>
      </c>
      <c r="I185" s="8">
        <v>124</v>
      </c>
      <c r="J185" s="7">
        <v>18</v>
      </c>
      <c r="K185" t="s">
        <v>89</v>
      </c>
      <c r="L185" s="8">
        <v>0</v>
      </c>
    </row>
    <row r="186" spans="1:12" x14ac:dyDescent="0.25">
      <c r="A186" s="7">
        <v>2</v>
      </c>
      <c r="B186" t="s">
        <v>103</v>
      </c>
      <c r="C186" s="7">
        <v>10</v>
      </c>
      <c r="D186" s="7">
        <v>6</v>
      </c>
      <c r="E186" s="7">
        <v>1</v>
      </c>
      <c r="F186" s="7">
        <v>3</v>
      </c>
      <c r="G186" s="7">
        <v>218</v>
      </c>
      <c r="H186" t="s">
        <v>89</v>
      </c>
      <c r="I186" s="8">
        <v>177</v>
      </c>
      <c r="J186" s="7">
        <v>13</v>
      </c>
      <c r="K186" t="s">
        <v>89</v>
      </c>
      <c r="L186" s="8">
        <v>7</v>
      </c>
    </row>
    <row r="187" spans="1:12" x14ac:dyDescent="0.25">
      <c r="A187" s="7">
        <v>3</v>
      </c>
      <c r="B187" t="s">
        <v>120</v>
      </c>
      <c r="C187" s="7">
        <v>10</v>
      </c>
      <c r="D187" s="7">
        <v>6</v>
      </c>
      <c r="E187" s="7">
        <v>0</v>
      </c>
      <c r="F187" s="7">
        <v>4</v>
      </c>
      <c r="G187" s="7">
        <v>228</v>
      </c>
      <c r="H187" t="s">
        <v>89</v>
      </c>
      <c r="I187" s="8">
        <v>205</v>
      </c>
      <c r="J187" s="7">
        <v>12</v>
      </c>
      <c r="K187" t="s">
        <v>89</v>
      </c>
      <c r="L187" s="8">
        <v>8</v>
      </c>
    </row>
    <row r="188" spans="1:12" x14ac:dyDescent="0.25">
      <c r="A188" s="7">
        <v>4</v>
      </c>
      <c r="B188" t="s">
        <v>91</v>
      </c>
      <c r="C188" s="7">
        <v>11</v>
      </c>
      <c r="D188" s="7">
        <v>5</v>
      </c>
      <c r="E188" s="7">
        <v>1</v>
      </c>
      <c r="F188" s="7">
        <v>5</v>
      </c>
      <c r="G188" s="7">
        <v>189</v>
      </c>
      <c r="H188" t="s">
        <v>89</v>
      </c>
      <c r="I188" s="8">
        <v>212</v>
      </c>
      <c r="J188" s="7">
        <v>11</v>
      </c>
      <c r="K188" t="s">
        <v>89</v>
      </c>
      <c r="L188" s="8">
        <v>11</v>
      </c>
    </row>
    <row r="189" spans="1:12" x14ac:dyDescent="0.25">
      <c r="A189" s="7">
        <v>5</v>
      </c>
      <c r="B189" t="s">
        <v>104</v>
      </c>
      <c r="C189" s="7">
        <v>11</v>
      </c>
      <c r="D189" s="7">
        <v>5</v>
      </c>
      <c r="E189" s="7">
        <v>0</v>
      </c>
      <c r="F189" s="7">
        <v>6</v>
      </c>
      <c r="G189" s="7">
        <v>220</v>
      </c>
      <c r="H189" t="s">
        <v>89</v>
      </c>
      <c r="I189" s="8">
        <v>207</v>
      </c>
      <c r="J189" s="7">
        <v>10</v>
      </c>
      <c r="K189" t="s">
        <v>89</v>
      </c>
      <c r="L189" s="8">
        <v>12</v>
      </c>
    </row>
    <row r="190" spans="1:12" x14ac:dyDescent="0.25">
      <c r="A190" s="7">
        <v>6</v>
      </c>
      <c r="B190" t="s">
        <v>57</v>
      </c>
      <c r="C190" s="7">
        <v>9</v>
      </c>
      <c r="D190" s="7">
        <v>4</v>
      </c>
      <c r="E190" s="7">
        <v>0</v>
      </c>
      <c r="F190" s="7">
        <v>5</v>
      </c>
      <c r="G190" s="7">
        <v>188</v>
      </c>
      <c r="H190" t="s">
        <v>89</v>
      </c>
      <c r="I190" s="8">
        <v>166</v>
      </c>
      <c r="J190" s="7">
        <v>8</v>
      </c>
      <c r="K190" t="s">
        <v>89</v>
      </c>
      <c r="L190" s="8">
        <v>10</v>
      </c>
    </row>
    <row r="191" spans="1:12" x14ac:dyDescent="0.25">
      <c r="A191" s="7">
        <v>7</v>
      </c>
      <c r="B191" t="s">
        <v>135</v>
      </c>
      <c r="C191" s="7">
        <v>11</v>
      </c>
      <c r="D191" s="7">
        <v>4</v>
      </c>
      <c r="E191" s="7">
        <v>0</v>
      </c>
      <c r="F191" s="7">
        <v>7</v>
      </c>
      <c r="G191" s="7">
        <v>238</v>
      </c>
      <c r="H191" t="s">
        <v>89</v>
      </c>
      <c r="I191" s="8">
        <v>246</v>
      </c>
      <c r="J191" s="7">
        <v>8</v>
      </c>
      <c r="K191" t="s">
        <v>89</v>
      </c>
      <c r="L191" s="8">
        <v>14</v>
      </c>
    </row>
    <row r="192" spans="1:12" x14ac:dyDescent="0.25">
      <c r="A192" s="7">
        <v>8</v>
      </c>
      <c r="B192" t="s">
        <v>15</v>
      </c>
      <c r="C192" s="7">
        <v>9</v>
      </c>
      <c r="D192" s="7">
        <v>0</v>
      </c>
      <c r="E192" s="7">
        <v>0</v>
      </c>
      <c r="F192" s="7">
        <v>9</v>
      </c>
      <c r="G192" s="7">
        <v>66</v>
      </c>
      <c r="H192" t="s">
        <v>89</v>
      </c>
      <c r="I192" s="8">
        <v>290</v>
      </c>
      <c r="J192" s="7">
        <v>0</v>
      </c>
      <c r="K192" t="s">
        <v>89</v>
      </c>
      <c r="L192" s="8">
        <v>18</v>
      </c>
    </row>
    <row r="194" spans="1:12" x14ac:dyDescent="0.25">
      <c r="A194" s="4" t="s">
        <v>141</v>
      </c>
    </row>
    <row r="195" spans="1:12" x14ac:dyDescent="0.25">
      <c r="C195" s="5" t="s">
        <v>82</v>
      </c>
      <c r="D195" s="5" t="s">
        <v>83</v>
      </c>
      <c r="E195" s="5" t="s">
        <v>84</v>
      </c>
      <c r="F195" s="5" t="s">
        <v>85</v>
      </c>
      <c r="H195" s="6" t="s">
        <v>86</v>
      </c>
      <c r="K195" s="6" t="s">
        <v>87</v>
      </c>
    </row>
    <row r="196" spans="1:12" x14ac:dyDescent="0.25">
      <c r="A196" s="7">
        <v>1</v>
      </c>
      <c r="B196" t="s">
        <v>63</v>
      </c>
      <c r="C196" s="7">
        <v>10</v>
      </c>
      <c r="D196" s="7">
        <v>10</v>
      </c>
      <c r="E196" s="7">
        <v>0</v>
      </c>
      <c r="F196" s="7">
        <v>0</v>
      </c>
      <c r="G196" s="7">
        <v>256</v>
      </c>
      <c r="H196" t="s">
        <v>89</v>
      </c>
      <c r="I196" s="8">
        <v>106</v>
      </c>
      <c r="J196" s="7">
        <v>20</v>
      </c>
      <c r="K196" t="s">
        <v>89</v>
      </c>
      <c r="L196" s="8">
        <v>0</v>
      </c>
    </row>
    <row r="197" spans="1:12" x14ac:dyDescent="0.25">
      <c r="A197" s="7">
        <v>2</v>
      </c>
      <c r="B197" t="s">
        <v>16</v>
      </c>
      <c r="C197" s="7">
        <v>9</v>
      </c>
      <c r="D197" s="7">
        <v>8</v>
      </c>
      <c r="E197" s="7">
        <v>0</v>
      </c>
      <c r="F197" s="7">
        <v>1</v>
      </c>
      <c r="G197" s="7">
        <v>252</v>
      </c>
      <c r="H197" t="s">
        <v>89</v>
      </c>
      <c r="I197" s="8">
        <v>98</v>
      </c>
      <c r="J197" s="7">
        <v>16</v>
      </c>
      <c r="K197" t="s">
        <v>89</v>
      </c>
      <c r="L197" s="8">
        <v>2</v>
      </c>
    </row>
    <row r="198" spans="1:12" x14ac:dyDescent="0.25">
      <c r="A198" s="7">
        <v>3</v>
      </c>
      <c r="B198" t="s">
        <v>112</v>
      </c>
      <c r="C198" s="7">
        <v>10</v>
      </c>
      <c r="D198" s="7">
        <v>8</v>
      </c>
      <c r="E198" s="7">
        <v>0</v>
      </c>
      <c r="F198" s="7">
        <v>2</v>
      </c>
      <c r="G198" s="7">
        <v>248</v>
      </c>
      <c r="H198" t="s">
        <v>89</v>
      </c>
      <c r="I198" s="8">
        <v>142</v>
      </c>
      <c r="J198" s="7">
        <v>16</v>
      </c>
      <c r="K198" t="s">
        <v>89</v>
      </c>
      <c r="L198" s="8">
        <v>4</v>
      </c>
    </row>
    <row r="199" spans="1:12" x14ac:dyDescent="0.25">
      <c r="A199" s="7">
        <v>4</v>
      </c>
      <c r="B199" t="s">
        <v>11</v>
      </c>
      <c r="C199" s="7">
        <v>11</v>
      </c>
      <c r="D199" s="7">
        <v>5</v>
      </c>
      <c r="E199" s="7">
        <v>0</v>
      </c>
      <c r="F199" s="7">
        <v>6</v>
      </c>
      <c r="G199" s="7">
        <v>183</v>
      </c>
      <c r="H199" t="s">
        <v>89</v>
      </c>
      <c r="I199" s="8">
        <v>245</v>
      </c>
      <c r="J199" s="7">
        <v>10</v>
      </c>
      <c r="K199" t="s">
        <v>89</v>
      </c>
      <c r="L199" s="8">
        <v>12</v>
      </c>
    </row>
    <row r="200" spans="1:12" x14ac:dyDescent="0.25">
      <c r="A200" s="7">
        <v>5</v>
      </c>
      <c r="B200" t="s">
        <v>97</v>
      </c>
      <c r="C200" s="7">
        <v>11</v>
      </c>
      <c r="D200" s="7">
        <v>4</v>
      </c>
      <c r="E200" s="7">
        <v>1</v>
      </c>
      <c r="F200" s="7">
        <v>6</v>
      </c>
      <c r="G200" s="7">
        <v>187</v>
      </c>
      <c r="H200" t="s">
        <v>89</v>
      </c>
      <c r="I200" s="8">
        <v>218</v>
      </c>
      <c r="J200" s="7">
        <v>9</v>
      </c>
      <c r="K200" t="s">
        <v>89</v>
      </c>
      <c r="L200" s="8">
        <v>13</v>
      </c>
    </row>
    <row r="201" spans="1:12" x14ac:dyDescent="0.25">
      <c r="A201" s="7">
        <v>6</v>
      </c>
      <c r="B201" t="s">
        <v>123</v>
      </c>
      <c r="C201" s="7">
        <v>11</v>
      </c>
      <c r="D201" s="7">
        <v>2</v>
      </c>
      <c r="E201" s="7">
        <v>1</v>
      </c>
      <c r="F201" s="7">
        <v>8</v>
      </c>
      <c r="G201" s="7">
        <v>182</v>
      </c>
      <c r="H201" t="s">
        <v>89</v>
      </c>
      <c r="I201" s="8">
        <v>234</v>
      </c>
      <c r="J201" s="7">
        <v>5</v>
      </c>
      <c r="K201" t="s">
        <v>89</v>
      </c>
      <c r="L201" s="8">
        <v>17</v>
      </c>
    </row>
    <row r="202" spans="1:12" x14ac:dyDescent="0.25">
      <c r="A202" s="7">
        <v>7</v>
      </c>
      <c r="B202" t="s">
        <v>12</v>
      </c>
      <c r="C202" s="7">
        <v>9</v>
      </c>
      <c r="D202" s="7">
        <v>2</v>
      </c>
      <c r="E202" s="7">
        <v>0</v>
      </c>
      <c r="F202" s="7">
        <v>7</v>
      </c>
      <c r="G202" s="7">
        <v>140</v>
      </c>
      <c r="H202" t="s">
        <v>89</v>
      </c>
      <c r="I202" s="8">
        <v>210</v>
      </c>
      <c r="J202" s="7">
        <v>4</v>
      </c>
      <c r="K202" t="s">
        <v>89</v>
      </c>
      <c r="L202" s="8">
        <v>14</v>
      </c>
    </row>
    <row r="203" spans="1:12" x14ac:dyDescent="0.25">
      <c r="A203" s="7">
        <v>8</v>
      </c>
      <c r="B203" t="s">
        <v>13</v>
      </c>
      <c r="C203" s="7">
        <v>9</v>
      </c>
      <c r="D203" s="7">
        <v>0</v>
      </c>
      <c r="E203" s="7">
        <v>0</v>
      </c>
      <c r="F203" s="7">
        <v>9</v>
      </c>
      <c r="G203" s="7">
        <v>63</v>
      </c>
      <c r="H203" t="s">
        <v>89</v>
      </c>
      <c r="I203" s="8">
        <v>258</v>
      </c>
      <c r="J203" s="7">
        <v>0</v>
      </c>
      <c r="K203" t="s">
        <v>89</v>
      </c>
      <c r="L203" s="8">
        <v>18</v>
      </c>
    </row>
    <row r="205" spans="1:12" x14ac:dyDescent="0.25">
      <c r="A205" s="4" t="s">
        <v>336</v>
      </c>
    </row>
    <row r="206" spans="1:12" x14ac:dyDescent="0.25">
      <c r="C206" s="5" t="s">
        <v>82</v>
      </c>
      <c r="D206" s="5" t="s">
        <v>83</v>
      </c>
      <c r="E206" s="5" t="s">
        <v>84</v>
      </c>
      <c r="F206" s="5" t="s">
        <v>85</v>
      </c>
      <c r="H206" s="6" t="s">
        <v>86</v>
      </c>
      <c r="K206" s="6" t="s">
        <v>87</v>
      </c>
    </row>
    <row r="207" spans="1:12" x14ac:dyDescent="0.25">
      <c r="A207" s="7">
        <v>1</v>
      </c>
      <c r="B207" t="s">
        <v>93</v>
      </c>
      <c r="C207" s="7">
        <v>2</v>
      </c>
      <c r="D207" s="7">
        <v>2</v>
      </c>
      <c r="E207" s="7">
        <v>0</v>
      </c>
      <c r="F207" s="7">
        <v>0</v>
      </c>
      <c r="G207" s="7">
        <v>4</v>
      </c>
      <c r="H207" t="s">
        <v>89</v>
      </c>
      <c r="I207" s="8">
        <v>0</v>
      </c>
      <c r="J207" s="7">
        <v>4</v>
      </c>
      <c r="K207" t="s">
        <v>89</v>
      </c>
      <c r="L207" s="8">
        <v>0</v>
      </c>
    </row>
    <row r="208" spans="1:12" x14ac:dyDescent="0.25">
      <c r="A208" s="7">
        <v>2</v>
      </c>
      <c r="B208" t="s">
        <v>11</v>
      </c>
      <c r="C208" s="7">
        <v>2</v>
      </c>
      <c r="D208" s="7">
        <v>1</v>
      </c>
      <c r="E208" s="7">
        <v>0</v>
      </c>
      <c r="F208" s="7">
        <v>1</v>
      </c>
      <c r="G208" s="7">
        <v>2</v>
      </c>
      <c r="H208" t="s">
        <v>89</v>
      </c>
      <c r="I208" s="8">
        <v>2</v>
      </c>
      <c r="J208" s="7">
        <v>2</v>
      </c>
      <c r="K208" t="s">
        <v>89</v>
      </c>
      <c r="L208" s="8">
        <v>2</v>
      </c>
    </row>
    <row r="209" spans="1:12" x14ac:dyDescent="0.25">
      <c r="B209" t="s">
        <v>18</v>
      </c>
      <c r="C209" s="7">
        <v>2</v>
      </c>
      <c r="D209" s="7">
        <v>1</v>
      </c>
      <c r="E209" s="7">
        <v>0</v>
      </c>
      <c r="F209" s="7">
        <v>1</v>
      </c>
      <c r="G209" s="7">
        <v>2</v>
      </c>
      <c r="H209" t="s">
        <v>89</v>
      </c>
      <c r="I209" s="8">
        <v>2</v>
      </c>
      <c r="J209" s="7">
        <v>2</v>
      </c>
      <c r="K209" t="s">
        <v>89</v>
      </c>
      <c r="L209" s="8">
        <v>2</v>
      </c>
    </row>
    <row r="210" spans="1:12" x14ac:dyDescent="0.25">
      <c r="A210" s="7">
        <v>4</v>
      </c>
      <c r="B210" t="s">
        <v>7</v>
      </c>
      <c r="C210" s="7">
        <v>2</v>
      </c>
      <c r="D210" s="7">
        <v>0</v>
      </c>
      <c r="E210" s="7">
        <v>0</v>
      </c>
      <c r="F210" s="7">
        <v>2</v>
      </c>
      <c r="G210" s="7">
        <v>0</v>
      </c>
      <c r="H210" t="s">
        <v>89</v>
      </c>
      <c r="I210" s="8">
        <v>4</v>
      </c>
      <c r="J210" s="7">
        <v>0</v>
      </c>
      <c r="K210" t="s">
        <v>89</v>
      </c>
      <c r="L210" s="8">
        <v>4</v>
      </c>
    </row>
    <row r="212" spans="1:12" x14ac:dyDescent="0.25">
      <c r="A212" s="4" t="s">
        <v>337</v>
      </c>
    </row>
    <row r="213" spans="1:12" x14ac:dyDescent="0.25">
      <c r="C213" s="5" t="s">
        <v>82</v>
      </c>
      <c r="D213" s="5" t="s">
        <v>83</v>
      </c>
      <c r="E213" s="5" t="s">
        <v>84</v>
      </c>
      <c r="F213" s="5" t="s">
        <v>85</v>
      </c>
      <c r="H213" s="6" t="s">
        <v>86</v>
      </c>
      <c r="K213" s="6" t="s">
        <v>87</v>
      </c>
    </row>
    <row r="214" spans="1:12" x14ac:dyDescent="0.25">
      <c r="A214" s="7">
        <v>1</v>
      </c>
      <c r="B214" t="s">
        <v>4</v>
      </c>
      <c r="C214" s="7">
        <v>2</v>
      </c>
      <c r="D214" s="7">
        <v>2</v>
      </c>
      <c r="E214" s="7">
        <v>0</v>
      </c>
      <c r="F214" s="7">
        <v>0</v>
      </c>
      <c r="G214" s="7">
        <v>4</v>
      </c>
      <c r="H214" t="s">
        <v>89</v>
      </c>
      <c r="I214" s="8">
        <v>0</v>
      </c>
      <c r="J214" s="7">
        <v>4</v>
      </c>
      <c r="K214" t="s">
        <v>89</v>
      </c>
      <c r="L214" s="8">
        <v>0</v>
      </c>
    </row>
    <row r="215" spans="1:12" x14ac:dyDescent="0.25">
      <c r="A215" s="7">
        <v>2</v>
      </c>
      <c r="B215" t="s">
        <v>79</v>
      </c>
      <c r="C215" s="7">
        <v>2</v>
      </c>
      <c r="D215" s="7">
        <v>1</v>
      </c>
      <c r="E215" s="7">
        <v>0</v>
      </c>
      <c r="F215" s="7">
        <v>1</v>
      </c>
      <c r="G215" s="7">
        <v>2</v>
      </c>
      <c r="H215" t="s">
        <v>89</v>
      </c>
      <c r="I215" s="8">
        <v>2</v>
      </c>
      <c r="J215" s="7">
        <v>2</v>
      </c>
      <c r="K215" t="s">
        <v>89</v>
      </c>
      <c r="L215" s="8">
        <v>2</v>
      </c>
    </row>
    <row r="216" spans="1:12" x14ac:dyDescent="0.25">
      <c r="B216" t="s">
        <v>135</v>
      </c>
      <c r="C216" s="7">
        <v>2</v>
      </c>
      <c r="D216" s="7">
        <v>1</v>
      </c>
      <c r="E216" s="7">
        <v>0</v>
      </c>
      <c r="F216" s="7">
        <v>1</v>
      </c>
      <c r="G216" s="7">
        <v>2</v>
      </c>
      <c r="H216" t="s">
        <v>89</v>
      </c>
      <c r="I216" s="8">
        <v>2</v>
      </c>
      <c r="J216" s="7">
        <v>2</v>
      </c>
      <c r="K216" t="s">
        <v>89</v>
      </c>
      <c r="L216" s="8">
        <v>2</v>
      </c>
    </row>
    <row r="217" spans="1:12" x14ac:dyDescent="0.25">
      <c r="A217" s="7">
        <v>4</v>
      </c>
      <c r="B217" t="s">
        <v>14</v>
      </c>
      <c r="C217" s="7">
        <v>2</v>
      </c>
      <c r="D217" s="7">
        <v>0</v>
      </c>
      <c r="E217" s="7">
        <v>0</v>
      </c>
      <c r="F217" s="7">
        <v>2</v>
      </c>
      <c r="G217" s="7">
        <v>0</v>
      </c>
      <c r="H217" t="s">
        <v>89</v>
      </c>
      <c r="I217" s="8">
        <v>4</v>
      </c>
      <c r="J217" s="7">
        <v>0</v>
      </c>
      <c r="K217" t="s">
        <v>89</v>
      </c>
      <c r="L217" s="8">
        <v>4</v>
      </c>
    </row>
    <row r="219" spans="1:12" x14ac:dyDescent="0.25">
      <c r="A219" s="4" t="s">
        <v>338</v>
      </c>
    </row>
    <row r="220" spans="1:12" x14ac:dyDescent="0.25">
      <c r="C220" s="5" t="s">
        <v>82</v>
      </c>
      <c r="D220" s="5" t="s">
        <v>83</v>
      </c>
      <c r="E220" s="5" t="s">
        <v>84</v>
      </c>
      <c r="F220" s="5" t="s">
        <v>85</v>
      </c>
      <c r="H220" s="6" t="s">
        <v>86</v>
      </c>
      <c r="K220" s="6" t="s">
        <v>87</v>
      </c>
    </row>
    <row r="221" spans="1:12" x14ac:dyDescent="0.25">
      <c r="A221" s="7">
        <v>1</v>
      </c>
      <c r="B221" t="s">
        <v>46</v>
      </c>
      <c r="C221" s="7">
        <v>2</v>
      </c>
      <c r="D221" s="7">
        <v>2</v>
      </c>
      <c r="E221" s="7">
        <v>0</v>
      </c>
      <c r="F221" s="7">
        <v>0</v>
      </c>
      <c r="G221" s="7">
        <v>4</v>
      </c>
      <c r="H221" t="s">
        <v>89</v>
      </c>
      <c r="I221" s="8">
        <v>0</v>
      </c>
      <c r="J221" s="7">
        <v>4</v>
      </c>
      <c r="K221" t="s">
        <v>89</v>
      </c>
      <c r="L221" s="8">
        <v>0</v>
      </c>
    </row>
    <row r="222" spans="1:12" x14ac:dyDescent="0.25">
      <c r="A222" s="7">
        <v>2</v>
      </c>
      <c r="B222" t="s">
        <v>50</v>
      </c>
      <c r="C222" s="7">
        <v>2</v>
      </c>
      <c r="D222" s="7">
        <v>1</v>
      </c>
      <c r="E222" s="7">
        <v>1</v>
      </c>
      <c r="F222" s="7">
        <v>0</v>
      </c>
      <c r="G222" s="7">
        <v>3</v>
      </c>
      <c r="H222" t="s">
        <v>89</v>
      </c>
      <c r="I222" s="8">
        <v>1</v>
      </c>
      <c r="J222" s="7">
        <v>3</v>
      </c>
      <c r="K222" t="s">
        <v>89</v>
      </c>
      <c r="L222" s="8">
        <v>1</v>
      </c>
    </row>
    <row r="223" spans="1:12" x14ac:dyDescent="0.25">
      <c r="A223" s="7">
        <v>3</v>
      </c>
      <c r="B223" t="s">
        <v>10</v>
      </c>
      <c r="C223" s="7">
        <v>2</v>
      </c>
      <c r="D223" s="7">
        <v>0</v>
      </c>
      <c r="E223" s="7">
        <v>1</v>
      </c>
      <c r="F223" s="7">
        <v>1</v>
      </c>
      <c r="G223" s="7">
        <v>1</v>
      </c>
      <c r="H223" t="s">
        <v>89</v>
      </c>
      <c r="I223" s="8">
        <v>3</v>
      </c>
      <c r="J223" s="7">
        <v>1</v>
      </c>
      <c r="K223" t="s">
        <v>89</v>
      </c>
      <c r="L223" s="8">
        <v>3</v>
      </c>
    </row>
    <row r="224" spans="1:12" x14ac:dyDescent="0.25">
      <c r="A224" s="7">
        <v>4</v>
      </c>
      <c r="B224" t="s">
        <v>12</v>
      </c>
      <c r="C224" s="7">
        <v>2</v>
      </c>
      <c r="D224" s="7">
        <v>0</v>
      </c>
      <c r="E224" s="7">
        <v>0</v>
      </c>
      <c r="F224" s="7">
        <v>2</v>
      </c>
      <c r="G224" s="7">
        <v>0</v>
      </c>
      <c r="H224" t="s">
        <v>89</v>
      </c>
      <c r="I224" s="8">
        <v>4</v>
      </c>
      <c r="J224" s="7">
        <v>0</v>
      </c>
      <c r="K224" t="s">
        <v>89</v>
      </c>
      <c r="L224" s="8">
        <v>4</v>
      </c>
    </row>
    <row r="226" spans="1:12" x14ac:dyDescent="0.25">
      <c r="A226" s="4" t="s">
        <v>339</v>
      </c>
    </row>
    <row r="227" spans="1:12" x14ac:dyDescent="0.25">
      <c r="C227" s="5" t="s">
        <v>82</v>
      </c>
      <c r="D227" s="5" t="s">
        <v>83</v>
      </c>
      <c r="E227" s="5" t="s">
        <v>84</v>
      </c>
      <c r="F227" s="5" t="s">
        <v>85</v>
      </c>
      <c r="H227" s="6" t="s">
        <v>86</v>
      </c>
      <c r="K227" s="6" t="s">
        <v>87</v>
      </c>
    </row>
    <row r="228" spans="1:12" x14ac:dyDescent="0.25">
      <c r="A228" s="7">
        <v>1</v>
      </c>
      <c r="B228" t="s">
        <v>57</v>
      </c>
      <c r="C228" s="7">
        <v>4</v>
      </c>
      <c r="D228" s="7">
        <v>3</v>
      </c>
      <c r="E228" s="7">
        <v>0</v>
      </c>
      <c r="F228" s="7">
        <v>1</v>
      </c>
      <c r="G228" s="7">
        <v>6</v>
      </c>
      <c r="H228" t="s">
        <v>89</v>
      </c>
      <c r="I228" s="8">
        <v>2</v>
      </c>
      <c r="J228" s="7">
        <v>6</v>
      </c>
      <c r="K228" t="s">
        <v>89</v>
      </c>
      <c r="L228" s="8">
        <v>2</v>
      </c>
    </row>
    <row r="229" spans="1:12" x14ac:dyDescent="0.25">
      <c r="A229" s="7">
        <v>2</v>
      </c>
      <c r="B229" t="s">
        <v>103</v>
      </c>
      <c r="C229" s="7">
        <v>2</v>
      </c>
      <c r="D229" s="7">
        <v>2</v>
      </c>
      <c r="E229" s="7">
        <v>0</v>
      </c>
      <c r="F229" s="7">
        <v>0</v>
      </c>
      <c r="G229" s="7">
        <v>4</v>
      </c>
      <c r="H229" t="s">
        <v>89</v>
      </c>
      <c r="I229" s="8">
        <v>0</v>
      </c>
      <c r="J229" s="7">
        <v>4</v>
      </c>
      <c r="K229" t="s">
        <v>89</v>
      </c>
      <c r="L229" s="8">
        <v>0</v>
      </c>
    </row>
    <row r="230" spans="1:12" x14ac:dyDescent="0.25">
      <c r="A230" s="7">
        <v>3</v>
      </c>
      <c r="B230" t="s">
        <v>78</v>
      </c>
      <c r="C230" s="7">
        <v>2</v>
      </c>
      <c r="D230" s="7">
        <v>1</v>
      </c>
      <c r="E230" s="7">
        <v>0</v>
      </c>
      <c r="F230" s="7">
        <v>1</v>
      </c>
      <c r="G230" s="7">
        <v>2</v>
      </c>
      <c r="H230" t="s">
        <v>89</v>
      </c>
      <c r="I230" s="8">
        <v>2</v>
      </c>
      <c r="J230" s="7">
        <v>2</v>
      </c>
      <c r="K230" t="s">
        <v>89</v>
      </c>
      <c r="L230" s="8">
        <v>2</v>
      </c>
    </row>
    <row r="231" spans="1:12" x14ac:dyDescent="0.25">
      <c r="A231" s="7">
        <v>4</v>
      </c>
      <c r="B231" t="s">
        <v>71</v>
      </c>
      <c r="C231" s="7">
        <v>4</v>
      </c>
      <c r="D231" s="7">
        <v>1</v>
      </c>
      <c r="E231" s="7">
        <v>0</v>
      </c>
      <c r="F231" s="7">
        <v>3</v>
      </c>
      <c r="G231" s="7">
        <v>2</v>
      </c>
      <c r="H231" t="s">
        <v>89</v>
      </c>
      <c r="I231" s="8">
        <v>6</v>
      </c>
      <c r="J231" s="7">
        <v>2</v>
      </c>
      <c r="K231" t="s">
        <v>89</v>
      </c>
      <c r="L231" s="8">
        <v>6</v>
      </c>
    </row>
    <row r="232" spans="1:12" x14ac:dyDescent="0.25">
      <c r="A232" s="7">
        <v>5</v>
      </c>
      <c r="B232" t="s">
        <v>130</v>
      </c>
      <c r="C232" s="7">
        <v>4</v>
      </c>
      <c r="D232" s="7">
        <v>1</v>
      </c>
      <c r="E232" s="7">
        <v>0</v>
      </c>
      <c r="F232" s="7">
        <v>3</v>
      </c>
      <c r="G232" s="7">
        <v>2</v>
      </c>
      <c r="H232" t="s">
        <v>89</v>
      </c>
      <c r="I232" s="8">
        <v>6</v>
      </c>
      <c r="J232" s="7">
        <v>2</v>
      </c>
      <c r="K232" t="s">
        <v>89</v>
      </c>
      <c r="L232" s="8">
        <v>6</v>
      </c>
    </row>
    <row r="234" spans="1:12" x14ac:dyDescent="0.25">
      <c r="A234" s="4" t="s">
        <v>340</v>
      </c>
    </row>
    <row r="235" spans="1:12" x14ac:dyDescent="0.25">
      <c r="C235" s="5" t="s">
        <v>82</v>
      </c>
      <c r="D235" s="5" t="s">
        <v>83</v>
      </c>
      <c r="E235" s="5" t="s">
        <v>84</v>
      </c>
      <c r="F235" s="5" t="s">
        <v>85</v>
      </c>
      <c r="H235" s="6" t="s">
        <v>86</v>
      </c>
      <c r="K235" s="6" t="s">
        <v>87</v>
      </c>
    </row>
    <row r="236" spans="1:12" x14ac:dyDescent="0.25">
      <c r="A236" s="7">
        <v>1</v>
      </c>
      <c r="B236" t="s">
        <v>17</v>
      </c>
      <c r="C236" s="7">
        <v>2</v>
      </c>
      <c r="D236" s="7">
        <v>2</v>
      </c>
      <c r="E236" s="7">
        <v>0</v>
      </c>
      <c r="F236" s="7">
        <v>0</v>
      </c>
      <c r="G236" s="7">
        <v>4</v>
      </c>
      <c r="H236" t="s">
        <v>89</v>
      </c>
      <c r="I236" s="8">
        <v>0</v>
      </c>
      <c r="J236" s="7">
        <v>4</v>
      </c>
      <c r="K236" t="s">
        <v>89</v>
      </c>
      <c r="L236" s="8">
        <v>0</v>
      </c>
    </row>
    <row r="237" spans="1:12" x14ac:dyDescent="0.25">
      <c r="A237" s="7">
        <v>2</v>
      </c>
      <c r="B237" t="s">
        <v>106</v>
      </c>
      <c r="C237" s="7">
        <v>2</v>
      </c>
      <c r="D237" s="7">
        <v>1</v>
      </c>
      <c r="E237" s="7">
        <v>0</v>
      </c>
      <c r="F237" s="7">
        <v>1</v>
      </c>
      <c r="G237" s="7">
        <v>2</v>
      </c>
      <c r="H237" t="s">
        <v>89</v>
      </c>
      <c r="I237" s="8">
        <v>2</v>
      </c>
      <c r="J237" s="7">
        <v>2</v>
      </c>
      <c r="K237" t="s">
        <v>89</v>
      </c>
      <c r="L237" s="8">
        <v>2</v>
      </c>
    </row>
    <row r="238" spans="1:12" x14ac:dyDescent="0.25">
      <c r="B238" t="s">
        <v>13</v>
      </c>
      <c r="C238" s="7">
        <v>2</v>
      </c>
      <c r="D238" s="7">
        <v>1</v>
      </c>
      <c r="E238" s="7">
        <v>0</v>
      </c>
      <c r="F238" s="7">
        <v>1</v>
      </c>
      <c r="G238" s="7">
        <v>2</v>
      </c>
      <c r="H238" t="s">
        <v>89</v>
      </c>
      <c r="I238" s="8">
        <v>2</v>
      </c>
      <c r="J238" s="7">
        <v>2</v>
      </c>
      <c r="K238" t="s">
        <v>89</v>
      </c>
      <c r="L238" s="8">
        <v>2</v>
      </c>
    </row>
    <row r="239" spans="1:12" x14ac:dyDescent="0.25">
      <c r="A239" s="7">
        <v>4</v>
      </c>
      <c r="B239" t="s">
        <v>97</v>
      </c>
      <c r="C239" s="7">
        <v>2</v>
      </c>
      <c r="D239" s="7">
        <v>0</v>
      </c>
      <c r="E239" s="7">
        <v>0</v>
      </c>
      <c r="F239" s="7">
        <v>2</v>
      </c>
      <c r="G239" s="7">
        <v>0</v>
      </c>
      <c r="H239" t="s">
        <v>89</v>
      </c>
      <c r="I239" s="8">
        <v>4</v>
      </c>
      <c r="J239" s="7">
        <v>0</v>
      </c>
      <c r="K239" t="s">
        <v>89</v>
      </c>
      <c r="L239" s="8">
        <v>4</v>
      </c>
    </row>
    <row r="241" spans="1:12" x14ac:dyDescent="0.25">
      <c r="A241" s="4" t="s">
        <v>341</v>
      </c>
    </row>
    <row r="242" spans="1:12" x14ac:dyDescent="0.25">
      <c r="C242" s="5" t="s">
        <v>82</v>
      </c>
      <c r="D242" s="5" t="s">
        <v>83</v>
      </c>
      <c r="E242" s="5" t="s">
        <v>84</v>
      </c>
      <c r="F242" s="5" t="s">
        <v>85</v>
      </c>
      <c r="H242" s="6" t="s">
        <v>86</v>
      </c>
      <c r="K242" s="6" t="s">
        <v>87</v>
      </c>
    </row>
    <row r="243" spans="1:12" x14ac:dyDescent="0.25">
      <c r="A243" s="7">
        <v>1</v>
      </c>
      <c r="B243" t="s">
        <v>91</v>
      </c>
      <c r="C243" s="7">
        <v>4</v>
      </c>
      <c r="D243" s="7">
        <v>4</v>
      </c>
      <c r="E243" s="7">
        <v>0</v>
      </c>
      <c r="F243" s="7">
        <v>0</v>
      </c>
      <c r="G243" s="7">
        <v>8</v>
      </c>
      <c r="H243" t="s">
        <v>89</v>
      </c>
      <c r="I243" s="8">
        <v>0</v>
      </c>
      <c r="J243" s="7">
        <v>8</v>
      </c>
      <c r="K243" t="s">
        <v>89</v>
      </c>
      <c r="L243" s="8">
        <v>0</v>
      </c>
    </row>
    <row r="244" spans="1:12" x14ac:dyDescent="0.25">
      <c r="A244" s="7">
        <v>2</v>
      </c>
      <c r="B244" t="s">
        <v>137</v>
      </c>
      <c r="C244" s="7">
        <v>4</v>
      </c>
      <c r="D244" s="7">
        <v>2</v>
      </c>
      <c r="E244" s="7">
        <v>1</v>
      </c>
      <c r="F244" s="7">
        <v>1</v>
      </c>
      <c r="G244" s="7">
        <v>4</v>
      </c>
      <c r="H244" t="s">
        <v>89</v>
      </c>
      <c r="I244" s="8">
        <v>2</v>
      </c>
      <c r="J244" s="7">
        <v>5</v>
      </c>
      <c r="K244" t="s">
        <v>89</v>
      </c>
      <c r="L244" s="8">
        <v>3</v>
      </c>
    </row>
    <row r="245" spans="1:12" x14ac:dyDescent="0.25">
      <c r="A245" s="7">
        <v>3</v>
      </c>
      <c r="B245" t="s">
        <v>8</v>
      </c>
      <c r="C245" s="7">
        <v>4</v>
      </c>
      <c r="D245" s="7">
        <v>1</v>
      </c>
      <c r="E245" s="7">
        <v>0</v>
      </c>
      <c r="F245" s="7">
        <v>3</v>
      </c>
      <c r="G245" s="7">
        <v>2</v>
      </c>
      <c r="H245" t="s">
        <v>89</v>
      </c>
      <c r="I245" s="8">
        <v>6</v>
      </c>
      <c r="J245" s="7">
        <v>2</v>
      </c>
      <c r="K245" t="s">
        <v>89</v>
      </c>
      <c r="L245" s="8">
        <v>6</v>
      </c>
    </row>
    <row r="246" spans="1:12" x14ac:dyDescent="0.25">
      <c r="A246" s="7">
        <v>4</v>
      </c>
      <c r="B246" t="s">
        <v>99</v>
      </c>
      <c r="C246" s="7">
        <v>4</v>
      </c>
      <c r="D246" s="7">
        <v>0</v>
      </c>
      <c r="E246" s="7">
        <v>1</v>
      </c>
      <c r="F246" s="7">
        <v>3</v>
      </c>
      <c r="G246" s="7">
        <v>0</v>
      </c>
      <c r="H246" t="s">
        <v>89</v>
      </c>
      <c r="I246" s="8">
        <v>6</v>
      </c>
      <c r="J246" s="7">
        <v>1</v>
      </c>
      <c r="K246" t="s">
        <v>89</v>
      </c>
      <c r="L246" s="8">
        <v>7</v>
      </c>
    </row>
    <row r="248" spans="1:12" x14ac:dyDescent="0.25">
      <c r="A248" s="4" t="s">
        <v>342</v>
      </c>
    </row>
    <row r="249" spans="1:12" x14ac:dyDescent="0.25">
      <c r="C249" s="5" t="s">
        <v>82</v>
      </c>
      <c r="D249" s="5" t="s">
        <v>83</v>
      </c>
      <c r="E249" s="5" t="s">
        <v>84</v>
      </c>
      <c r="F249" s="5" t="s">
        <v>85</v>
      </c>
      <c r="H249" s="6" t="s">
        <v>86</v>
      </c>
      <c r="K249" s="6" t="s">
        <v>87</v>
      </c>
    </row>
    <row r="250" spans="1:12" x14ac:dyDescent="0.25">
      <c r="A250" s="7">
        <v>1</v>
      </c>
      <c r="B250" t="s">
        <v>63</v>
      </c>
      <c r="C250" s="7">
        <v>2</v>
      </c>
      <c r="D250" s="7">
        <v>2</v>
      </c>
      <c r="E250" s="7">
        <v>0</v>
      </c>
      <c r="F250" s="7">
        <v>0</v>
      </c>
      <c r="G250" s="7">
        <v>4</v>
      </c>
      <c r="H250" t="s">
        <v>89</v>
      </c>
      <c r="I250" s="8">
        <v>0</v>
      </c>
      <c r="J250" s="7">
        <v>4</v>
      </c>
      <c r="K250" t="s">
        <v>89</v>
      </c>
      <c r="L250" s="8">
        <v>0</v>
      </c>
    </row>
    <row r="251" spans="1:12" x14ac:dyDescent="0.25">
      <c r="A251" s="7">
        <v>2</v>
      </c>
      <c r="B251" t="s">
        <v>49</v>
      </c>
      <c r="C251" s="7">
        <v>2</v>
      </c>
      <c r="D251" s="7">
        <v>1</v>
      </c>
      <c r="E251" s="7">
        <v>0</v>
      </c>
      <c r="F251" s="7">
        <v>1</v>
      </c>
      <c r="G251" s="7">
        <v>2</v>
      </c>
      <c r="H251" t="s">
        <v>89</v>
      </c>
      <c r="I251" s="8">
        <v>2</v>
      </c>
      <c r="J251" s="7">
        <v>2</v>
      </c>
      <c r="K251" t="s">
        <v>89</v>
      </c>
      <c r="L251" s="8">
        <v>2</v>
      </c>
    </row>
    <row r="252" spans="1:12" x14ac:dyDescent="0.25">
      <c r="A252" s="7">
        <v>3</v>
      </c>
      <c r="B252" t="s">
        <v>90</v>
      </c>
      <c r="C252" s="7">
        <v>2</v>
      </c>
      <c r="D252" s="7">
        <v>1</v>
      </c>
      <c r="E252" s="7">
        <v>0</v>
      </c>
      <c r="F252" s="7">
        <v>1</v>
      </c>
      <c r="G252" s="7">
        <v>2</v>
      </c>
      <c r="H252" t="s">
        <v>89</v>
      </c>
      <c r="I252" s="8">
        <v>2</v>
      </c>
      <c r="J252" s="7">
        <v>2</v>
      </c>
      <c r="K252" t="s">
        <v>89</v>
      </c>
      <c r="L252" s="8">
        <v>2</v>
      </c>
    </row>
    <row r="253" spans="1:12" x14ac:dyDescent="0.25">
      <c r="A253" s="7">
        <v>4</v>
      </c>
      <c r="B253" t="s">
        <v>15</v>
      </c>
      <c r="C253" s="7">
        <v>2</v>
      </c>
      <c r="D253" s="7">
        <v>0</v>
      </c>
      <c r="E253" s="7">
        <v>0</v>
      </c>
      <c r="F253" s="7">
        <v>2</v>
      </c>
      <c r="G253" s="7">
        <v>0</v>
      </c>
      <c r="H253" t="s">
        <v>89</v>
      </c>
      <c r="I253" s="8">
        <v>4</v>
      </c>
      <c r="J253" s="7">
        <v>0</v>
      </c>
      <c r="K253" t="s">
        <v>89</v>
      </c>
      <c r="L253" s="8">
        <v>4</v>
      </c>
    </row>
    <row r="254" spans="1:12" x14ac:dyDescent="0.25">
      <c r="A254" s="7">
        <v>5</v>
      </c>
      <c r="B254" t="s">
        <v>124</v>
      </c>
      <c r="C254" s="7">
        <v>0</v>
      </c>
      <c r="D254" s="7">
        <v>0</v>
      </c>
      <c r="E254" s="7">
        <v>0</v>
      </c>
      <c r="F254" s="7">
        <v>0</v>
      </c>
      <c r="G254" s="7">
        <v>0</v>
      </c>
      <c r="H254" t="s">
        <v>89</v>
      </c>
      <c r="I254" s="8">
        <v>0</v>
      </c>
      <c r="J254" s="7">
        <v>0</v>
      </c>
      <c r="K254" t="s">
        <v>89</v>
      </c>
      <c r="L254" s="8">
        <v>0</v>
      </c>
    </row>
    <row r="256" spans="1:12" x14ac:dyDescent="0.25">
      <c r="A256" s="4" t="s">
        <v>343</v>
      </c>
    </row>
    <row r="257" spans="1:12" x14ac:dyDescent="0.25">
      <c r="C257" s="5" t="s">
        <v>82</v>
      </c>
      <c r="D257" s="5" t="s">
        <v>83</v>
      </c>
      <c r="E257" s="5" t="s">
        <v>84</v>
      </c>
      <c r="F257" s="5" t="s">
        <v>85</v>
      </c>
      <c r="H257" s="6" t="s">
        <v>86</v>
      </c>
      <c r="K257" s="6" t="s">
        <v>87</v>
      </c>
    </row>
    <row r="258" spans="1:12" x14ac:dyDescent="0.25">
      <c r="A258" s="7">
        <v>1</v>
      </c>
      <c r="B258" t="s">
        <v>46</v>
      </c>
      <c r="C258" s="7">
        <v>1</v>
      </c>
      <c r="D258" s="7">
        <v>1</v>
      </c>
      <c r="E258" s="7">
        <v>0</v>
      </c>
      <c r="F258" s="7">
        <v>0</v>
      </c>
      <c r="G258" s="7">
        <v>4</v>
      </c>
      <c r="H258" t="s">
        <v>89</v>
      </c>
      <c r="I258" s="8">
        <v>0</v>
      </c>
      <c r="J258" s="7">
        <v>2</v>
      </c>
      <c r="K258" t="s">
        <v>89</v>
      </c>
      <c r="L258" s="8">
        <v>0</v>
      </c>
    </row>
    <row r="259" spans="1:12" x14ac:dyDescent="0.25">
      <c r="A259" s="7">
        <v>2</v>
      </c>
      <c r="B259" t="s">
        <v>78</v>
      </c>
      <c r="C259" s="7">
        <v>1</v>
      </c>
      <c r="D259" s="7">
        <v>0</v>
      </c>
      <c r="E259" s="7">
        <v>1</v>
      </c>
      <c r="F259" s="7">
        <v>0</v>
      </c>
      <c r="G259" s="7">
        <v>2</v>
      </c>
      <c r="H259" t="s">
        <v>89</v>
      </c>
      <c r="I259" s="8">
        <v>2</v>
      </c>
      <c r="J259" s="7">
        <v>1</v>
      </c>
      <c r="K259" t="s">
        <v>89</v>
      </c>
      <c r="L259" s="8">
        <v>1</v>
      </c>
    </row>
    <row r="260" spans="1:12" x14ac:dyDescent="0.25">
      <c r="B260" t="s">
        <v>135</v>
      </c>
      <c r="C260" s="7">
        <v>1</v>
      </c>
      <c r="D260" s="7">
        <v>0</v>
      </c>
      <c r="E260" s="7">
        <v>1</v>
      </c>
      <c r="F260" s="7">
        <v>0</v>
      </c>
      <c r="G260" s="7">
        <v>2</v>
      </c>
      <c r="H260" t="s">
        <v>89</v>
      </c>
      <c r="I260" s="8">
        <v>2</v>
      </c>
      <c r="J260" s="7">
        <v>1</v>
      </c>
      <c r="K260" t="s">
        <v>89</v>
      </c>
      <c r="L260" s="8">
        <v>1</v>
      </c>
    </row>
    <row r="261" spans="1:12" x14ac:dyDescent="0.25">
      <c r="A261" s="7">
        <v>4</v>
      </c>
      <c r="B261" t="s">
        <v>15</v>
      </c>
      <c r="C261" s="7">
        <v>1</v>
      </c>
      <c r="D261" s="7">
        <v>0</v>
      </c>
      <c r="E261" s="7">
        <v>0</v>
      </c>
      <c r="F261" s="7">
        <v>1</v>
      </c>
      <c r="G261" s="7">
        <v>0</v>
      </c>
      <c r="H261" t="s">
        <v>89</v>
      </c>
      <c r="I261" s="8">
        <v>4</v>
      </c>
      <c r="J261" s="7">
        <v>0</v>
      </c>
      <c r="K261" t="s">
        <v>89</v>
      </c>
      <c r="L261" s="8">
        <v>2</v>
      </c>
    </row>
    <row r="263" spans="1:12" x14ac:dyDescent="0.25">
      <c r="A263" s="4" t="s">
        <v>344</v>
      </c>
    </row>
    <row r="264" spans="1:12" x14ac:dyDescent="0.25">
      <c r="C264" s="5" t="s">
        <v>82</v>
      </c>
      <c r="D264" s="5" t="s">
        <v>83</v>
      </c>
      <c r="E264" s="5" t="s">
        <v>84</v>
      </c>
      <c r="F264" s="5" t="s">
        <v>85</v>
      </c>
      <c r="H264" s="6" t="s">
        <v>86</v>
      </c>
      <c r="K264" s="6" t="s">
        <v>87</v>
      </c>
    </row>
    <row r="265" spans="1:12" x14ac:dyDescent="0.25">
      <c r="A265" s="7">
        <v>1</v>
      </c>
      <c r="B265" t="s">
        <v>124</v>
      </c>
      <c r="C265" s="7">
        <v>1</v>
      </c>
      <c r="D265" s="7">
        <v>1</v>
      </c>
      <c r="E265" s="7">
        <v>0</v>
      </c>
      <c r="F265" s="7">
        <v>0</v>
      </c>
      <c r="G265" s="7">
        <v>3</v>
      </c>
      <c r="H265" t="s">
        <v>89</v>
      </c>
      <c r="I265" s="8">
        <v>1</v>
      </c>
      <c r="J265" s="7">
        <v>2</v>
      </c>
      <c r="K265" t="s">
        <v>89</v>
      </c>
      <c r="L265" s="8">
        <v>0</v>
      </c>
    </row>
    <row r="266" spans="1:12" x14ac:dyDescent="0.25">
      <c r="A266" s="7">
        <v>2</v>
      </c>
      <c r="B266" t="s">
        <v>18</v>
      </c>
      <c r="C266" s="7">
        <v>1</v>
      </c>
      <c r="D266" s="7">
        <v>0</v>
      </c>
      <c r="E266" s="7">
        <v>1</v>
      </c>
      <c r="F266" s="7">
        <v>0</v>
      </c>
      <c r="G266" s="7">
        <v>2</v>
      </c>
      <c r="H266" t="s">
        <v>89</v>
      </c>
      <c r="I266" s="8">
        <v>2</v>
      </c>
      <c r="J266" s="7">
        <v>1</v>
      </c>
      <c r="K266" t="s">
        <v>89</v>
      </c>
      <c r="L266" s="8">
        <v>1</v>
      </c>
    </row>
    <row r="267" spans="1:12" x14ac:dyDescent="0.25">
      <c r="B267" t="s">
        <v>16</v>
      </c>
      <c r="C267" s="7">
        <v>1</v>
      </c>
      <c r="D267" s="7">
        <v>0</v>
      </c>
      <c r="E267" s="7">
        <v>1</v>
      </c>
      <c r="F267" s="7">
        <v>0</v>
      </c>
      <c r="G267" s="7">
        <v>2</v>
      </c>
      <c r="H267" t="s">
        <v>89</v>
      </c>
      <c r="I267" s="8">
        <v>2</v>
      </c>
      <c r="J267" s="7">
        <v>1</v>
      </c>
      <c r="K267" t="s">
        <v>89</v>
      </c>
      <c r="L267" s="8">
        <v>1</v>
      </c>
    </row>
    <row r="268" spans="1:12" x14ac:dyDescent="0.25">
      <c r="A268" s="7">
        <v>4</v>
      </c>
      <c r="B268" t="s">
        <v>11</v>
      </c>
      <c r="C268" s="7">
        <v>1</v>
      </c>
      <c r="D268" s="7">
        <v>0</v>
      </c>
      <c r="E268" s="7">
        <v>0</v>
      </c>
      <c r="F268" s="7">
        <v>1</v>
      </c>
      <c r="G268" s="7">
        <v>1</v>
      </c>
      <c r="H268" t="s">
        <v>89</v>
      </c>
      <c r="I268" s="8">
        <v>3</v>
      </c>
      <c r="J268" s="7">
        <v>0</v>
      </c>
      <c r="K268" t="s">
        <v>89</v>
      </c>
      <c r="L268" s="8">
        <v>2</v>
      </c>
    </row>
    <row r="269" spans="1:12" x14ac:dyDescent="0.25">
      <c r="A269" s="7">
        <v>5</v>
      </c>
      <c r="B269" t="s">
        <v>14</v>
      </c>
      <c r="C269" s="7">
        <v>0</v>
      </c>
      <c r="D269" s="7">
        <v>0</v>
      </c>
      <c r="E269" s="7">
        <v>0</v>
      </c>
      <c r="F269" s="7">
        <v>0</v>
      </c>
      <c r="G269" s="7">
        <v>0</v>
      </c>
      <c r="H269" t="s">
        <v>89</v>
      </c>
      <c r="I269" s="8">
        <v>0</v>
      </c>
      <c r="J269" s="7">
        <v>0</v>
      </c>
      <c r="K269" t="s">
        <v>89</v>
      </c>
      <c r="L269" s="8">
        <v>0</v>
      </c>
    </row>
    <row r="271" spans="1:12" x14ac:dyDescent="0.25">
      <c r="A271" s="4" t="s">
        <v>345</v>
      </c>
    </row>
    <row r="272" spans="1:12" x14ac:dyDescent="0.25">
      <c r="C272" s="5" t="s">
        <v>82</v>
      </c>
      <c r="D272" s="5" t="s">
        <v>83</v>
      </c>
      <c r="E272" s="5" t="s">
        <v>84</v>
      </c>
      <c r="F272" s="5" t="s">
        <v>85</v>
      </c>
      <c r="H272" s="6" t="s">
        <v>86</v>
      </c>
      <c r="K272" s="6" t="s">
        <v>87</v>
      </c>
    </row>
    <row r="273" spans="1:12" x14ac:dyDescent="0.25">
      <c r="A273" s="7">
        <v>1</v>
      </c>
      <c r="B273" t="s">
        <v>6</v>
      </c>
      <c r="C273" s="7">
        <v>0</v>
      </c>
      <c r="D273" s="7">
        <v>0</v>
      </c>
      <c r="E273" s="7">
        <v>0</v>
      </c>
      <c r="F273" s="7">
        <v>0</v>
      </c>
      <c r="G273" s="7">
        <v>0</v>
      </c>
      <c r="H273" t="s">
        <v>89</v>
      </c>
      <c r="I273" s="8">
        <v>0</v>
      </c>
      <c r="J273" s="7">
        <v>0</v>
      </c>
      <c r="K273" t="s">
        <v>89</v>
      </c>
      <c r="L273" s="8">
        <v>0</v>
      </c>
    </row>
    <row r="274" spans="1:12" x14ac:dyDescent="0.25">
      <c r="B274" t="s">
        <v>130</v>
      </c>
      <c r="C274" s="7">
        <v>0</v>
      </c>
      <c r="D274" s="7">
        <v>0</v>
      </c>
      <c r="E274" s="7">
        <v>0</v>
      </c>
      <c r="F274" s="7">
        <v>0</v>
      </c>
      <c r="G274" s="7">
        <v>0</v>
      </c>
      <c r="H274" t="s">
        <v>89</v>
      </c>
      <c r="I274" s="8">
        <v>0</v>
      </c>
      <c r="J274" s="7">
        <v>0</v>
      </c>
      <c r="K274" t="s">
        <v>89</v>
      </c>
      <c r="L274" s="8">
        <v>0</v>
      </c>
    </row>
    <row r="275" spans="1:12" x14ac:dyDescent="0.25">
      <c r="B275" t="s">
        <v>79</v>
      </c>
      <c r="C275" s="7">
        <v>0</v>
      </c>
      <c r="D275" s="7">
        <v>0</v>
      </c>
      <c r="E275" s="7">
        <v>0</v>
      </c>
      <c r="F275" s="7">
        <v>0</v>
      </c>
      <c r="G275" s="7">
        <v>0</v>
      </c>
      <c r="H275" t="s">
        <v>89</v>
      </c>
      <c r="I275" s="8">
        <v>0</v>
      </c>
      <c r="J275" s="7">
        <v>0</v>
      </c>
      <c r="K275" t="s">
        <v>89</v>
      </c>
      <c r="L275" s="8">
        <v>0</v>
      </c>
    </row>
    <row r="276" spans="1:12" x14ac:dyDescent="0.25">
      <c r="B276" t="s">
        <v>91</v>
      </c>
      <c r="C276" s="7">
        <v>0</v>
      </c>
      <c r="D276" s="7">
        <v>0</v>
      </c>
      <c r="E276" s="7">
        <v>0</v>
      </c>
      <c r="F276" s="7">
        <v>0</v>
      </c>
      <c r="G276" s="7">
        <v>0</v>
      </c>
      <c r="H276" t="s">
        <v>89</v>
      </c>
      <c r="I276" s="8">
        <v>0</v>
      </c>
      <c r="J276" s="7">
        <v>0</v>
      </c>
      <c r="K276" t="s">
        <v>89</v>
      </c>
      <c r="L276" s="8">
        <v>0</v>
      </c>
    </row>
    <row r="277" spans="1:12" x14ac:dyDescent="0.25">
      <c r="B277" t="s">
        <v>152</v>
      </c>
      <c r="C277" s="7">
        <v>0</v>
      </c>
      <c r="D277" s="7">
        <v>0</v>
      </c>
      <c r="E277" s="7">
        <v>0</v>
      </c>
      <c r="F277" s="7">
        <v>0</v>
      </c>
      <c r="G277" s="7">
        <v>0</v>
      </c>
      <c r="H277" t="s">
        <v>89</v>
      </c>
      <c r="I277" s="8">
        <v>0</v>
      </c>
      <c r="J277" s="7">
        <v>0</v>
      </c>
      <c r="K277" t="s">
        <v>89</v>
      </c>
      <c r="L277" s="8">
        <v>0</v>
      </c>
    </row>
    <row r="279" spans="1:12" x14ac:dyDescent="0.25">
      <c r="A279" s="4" t="s">
        <v>346</v>
      </c>
    </row>
    <row r="280" spans="1:12" x14ac:dyDescent="0.25">
      <c r="C280" s="5" t="s">
        <v>82</v>
      </c>
      <c r="D280" s="5" t="s">
        <v>83</v>
      </c>
      <c r="E280" s="5" t="s">
        <v>84</v>
      </c>
      <c r="F280" s="5" t="s">
        <v>85</v>
      </c>
      <c r="H280" s="6" t="s">
        <v>86</v>
      </c>
      <c r="K280" s="6" t="s">
        <v>87</v>
      </c>
    </row>
    <row r="281" spans="1:12" x14ac:dyDescent="0.25">
      <c r="A281" s="7">
        <v>1</v>
      </c>
      <c r="B281" t="s">
        <v>57</v>
      </c>
      <c r="C281" s="7">
        <v>1</v>
      </c>
      <c r="D281" s="7">
        <v>0</v>
      </c>
      <c r="E281" s="7">
        <v>1</v>
      </c>
      <c r="F281" s="7">
        <v>0</v>
      </c>
      <c r="G281" s="7">
        <v>2</v>
      </c>
      <c r="H281" t="s">
        <v>89</v>
      </c>
      <c r="I281" s="8">
        <v>2</v>
      </c>
      <c r="J281" s="7">
        <v>1</v>
      </c>
      <c r="K281" t="s">
        <v>89</v>
      </c>
      <c r="L281" s="8">
        <v>1</v>
      </c>
    </row>
    <row r="282" spans="1:12" x14ac:dyDescent="0.25">
      <c r="B282" t="s">
        <v>106</v>
      </c>
      <c r="C282" s="7">
        <v>1</v>
      </c>
      <c r="D282" s="7">
        <v>0</v>
      </c>
      <c r="E282" s="7">
        <v>1</v>
      </c>
      <c r="F282" s="7">
        <v>0</v>
      </c>
      <c r="G282" s="7">
        <v>2</v>
      </c>
      <c r="H282" t="s">
        <v>89</v>
      </c>
      <c r="I282" s="8">
        <v>2</v>
      </c>
      <c r="J282" s="7">
        <v>1</v>
      </c>
      <c r="K282" t="s">
        <v>89</v>
      </c>
      <c r="L282" s="8">
        <v>1</v>
      </c>
    </row>
    <row r="283" spans="1:12" x14ac:dyDescent="0.25">
      <c r="B283" t="s">
        <v>10</v>
      </c>
      <c r="C283" s="7">
        <v>1</v>
      </c>
      <c r="D283" s="7">
        <v>0</v>
      </c>
      <c r="E283" s="7">
        <v>1</v>
      </c>
      <c r="F283" s="7">
        <v>0</v>
      </c>
      <c r="G283" s="7">
        <v>2</v>
      </c>
      <c r="H283" t="s">
        <v>89</v>
      </c>
      <c r="I283" s="8">
        <v>2</v>
      </c>
      <c r="J283" s="7">
        <v>1</v>
      </c>
      <c r="K283" t="s">
        <v>89</v>
      </c>
      <c r="L283" s="8">
        <v>1</v>
      </c>
    </row>
    <row r="284" spans="1:12" x14ac:dyDescent="0.25">
      <c r="B284" t="s">
        <v>137</v>
      </c>
      <c r="C284" s="7">
        <v>1</v>
      </c>
      <c r="D284" s="7">
        <v>0</v>
      </c>
      <c r="E284" s="7">
        <v>1</v>
      </c>
      <c r="F284" s="7">
        <v>0</v>
      </c>
      <c r="G284" s="7">
        <v>2</v>
      </c>
      <c r="H284" t="s">
        <v>89</v>
      </c>
      <c r="I284" s="8">
        <v>2</v>
      </c>
      <c r="J284" s="7">
        <v>1</v>
      </c>
      <c r="K284" t="s">
        <v>89</v>
      </c>
      <c r="L284" s="8">
        <v>1</v>
      </c>
    </row>
    <row r="286" spans="1:12" x14ac:dyDescent="0.25">
      <c r="A286" s="4" t="s">
        <v>347</v>
      </c>
    </row>
    <row r="287" spans="1:12" x14ac:dyDescent="0.25">
      <c r="C287" s="5" t="s">
        <v>82</v>
      </c>
      <c r="D287" s="5" t="s">
        <v>83</v>
      </c>
      <c r="E287" s="5" t="s">
        <v>84</v>
      </c>
      <c r="F287" s="5" t="s">
        <v>85</v>
      </c>
      <c r="H287" s="6" t="s">
        <v>86</v>
      </c>
      <c r="K287" s="6" t="s">
        <v>87</v>
      </c>
    </row>
    <row r="288" spans="1:12" x14ac:dyDescent="0.25">
      <c r="A288" s="7">
        <v>1</v>
      </c>
      <c r="B288" t="s">
        <v>49</v>
      </c>
      <c r="C288" s="7">
        <v>1</v>
      </c>
      <c r="D288" s="7">
        <v>1</v>
      </c>
      <c r="E288" s="7">
        <v>0</v>
      </c>
      <c r="F288" s="7">
        <v>0</v>
      </c>
      <c r="G288" s="7">
        <v>4</v>
      </c>
      <c r="H288" t="s">
        <v>89</v>
      </c>
      <c r="I288" s="8">
        <v>0</v>
      </c>
      <c r="J288" s="7">
        <v>2</v>
      </c>
      <c r="K288" t="s">
        <v>89</v>
      </c>
      <c r="L288" s="8">
        <v>0</v>
      </c>
    </row>
    <row r="289" spans="1:12" x14ac:dyDescent="0.25">
      <c r="B289" t="s">
        <v>151</v>
      </c>
      <c r="C289" s="7">
        <v>1</v>
      </c>
      <c r="D289" s="7">
        <v>1</v>
      </c>
      <c r="E289" s="7">
        <v>0</v>
      </c>
      <c r="F289" s="7">
        <v>0</v>
      </c>
      <c r="G289" s="7">
        <v>4</v>
      </c>
      <c r="H289" t="s">
        <v>89</v>
      </c>
      <c r="I289" s="8">
        <v>0</v>
      </c>
      <c r="J289" s="7">
        <v>2</v>
      </c>
      <c r="K289" t="s">
        <v>89</v>
      </c>
      <c r="L289" s="8">
        <v>0</v>
      </c>
    </row>
    <row r="290" spans="1:12" x14ac:dyDescent="0.25">
      <c r="A290" s="7">
        <v>3</v>
      </c>
      <c r="B290" t="s">
        <v>12</v>
      </c>
      <c r="C290" s="7">
        <v>1</v>
      </c>
      <c r="D290" s="7">
        <v>0</v>
      </c>
      <c r="E290" s="7">
        <v>0</v>
      </c>
      <c r="F290" s="7">
        <v>1</v>
      </c>
      <c r="G290" s="7">
        <v>0</v>
      </c>
      <c r="H290" t="s">
        <v>89</v>
      </c>
      <c r="I290" s="8">
        <v>4</v>
      </c>
      <c r="J290" s="7">
        <v>0</v>
      </c>
      <c r="K290" t="s">
        <v>89</v>
      </c>
      <c r="L290" s="8">
        <v>2</v>
      </c>
    </row>
    <row r="291" spans="1:12" x14ac:dyDescent="0.25">
      <c r="B291" t="s">
        <v>120</v>
      </c>
      <c r="C291" s="7">
        <v>1</v>
      </c>
      <c r="D291" s="7">
        <v>0</v>
      </c>
      <c r="E291" s="7">
        <v>0</v>
      </c>
      <c r="F291" s="7">
        <v>1</v>
      </c>
      <c r="G291" s="7">
        <v>0</v>
      </c>
      <c r="H291" t="s">
        <v>89</v>
      </c>
      <c r="I291" s="8">
        <v>4</v>
      </c>
      <c r="J291" s="7">
        <v>0</v>
      </c>
      <c r="K291" t="s">
        <v>89</v>
      </c>
      <c r="L291" s="8">
        <v>2</v>
      </c>
    </row>
    <row r="292" spans="1:12" x14ac:dyDescent="0.25">
      <c r="A292" s="7">
        <v>5</v>
      </c>
      <c r="B292" t="s">
        <v>93</v>
      </c>
      <c r="C292" s="7">
        <v>0</v>
      </c>
      <c r="D292" s="7">
        <v>0</v>
      </c>
      <c r="E292" s="7">
        <v>0</v>
      </c>
      <c r="F292" s="7">
        <v>0</v>
      </c>
      <c r="G292" s="7">
        <v>0</v>
      </c>
      <c r="H292" t="s">
        <v>89</v>
      </c>
      <c r="I292" s="8">
        <v>0</v>
      </c>
      <c r="J292" s="7">
        <v>0</v>
      </c>
      <c r="K292" t="s">
        <v>89</v>
      </c>
      <c r="L292" s="8">
        <v>0</v>
      </c>
    </row>
    <row r="294" spans="1:12" x14ac:dyDescent="0.25">
      <c r="A294" s="4" t="s">
        <v>348</v>
      </c>
    </row>
    <row r="295" spans="1:12" x14ac:dyDescent="0.25">
      <c r="C295" s="5" t="s">
        <v>82</v>
      </c>
      <c r="D295" s="5" t="s">
        <v>83</v>
      </c>
      <c r="E295" s="5" t="s">
        <v>84</v>
      </c>
      <c r="F295" s="5" t="s">
        <v>85</v>
      </c>
      <c r="H295" s="6" t="s">
        <v>86</v>
      </c>
      <c r="K295" s="6" t="s">
        <v>87</v>
      </c>
    </row>
    <row r="296" spans="1:12" x14ac:dyDescent="0.25">
      <c r="A296" s="7">
        <v>1</v>
      </c>
      <c r="B296" t="s">
        <v>17</v>
      </c>
      <c r="C296" s="7">
        <v>1</v>
      </c>
      <c r="D296" s="7">
        <v>1</v>
      </c>
      <c r="E296" s="7">
        <v>0</v>
      </c>
      <c r="F296" s="7">
        <v>0</v>
      </c>
      <c r="G296" s="7">
        <v>4</v>
      </c>
      <c r="H296" t="s">
        <v>89</v>
      </c>
      <c r="I296" s="8">
        <v>0</v>
      </c>
      <c r="J296" s="7">
        <v>2</v>
      </c>
      <c r="K296" t="s">
        <v>89</v>
      </c>
      <c r="L296" s="8">
        <v>0</v>
      </c>
    </row>
    <row r="297" spans="1:12" x14ac:dyDescent="0.25">
      <c r="B297" t="s">
        <v>11</v>
      </c>
      <c r="C297" s="7">
        <v>1</v>
      </c>
      <c r="D297" s="7">
        <v>1</v>
      </c>
      <c r="E297" s="7">
        <v>0</v>
      </c>
      <c r="F297" s="7">
        <v>0</v>
      </c>
      <c r="G297" s="7">
        <v>4</v>
      </c>
      <c r="H297" t="s">
        <v>89</v>
      </c>
      <c r="I297" s="8">
        <v>0</v>
      </c>
      <c r="J297" s="7">
        <v>2</v>
      </c>
      <c r="K297" t="s">
        <v>89</v>
      </c>
      <c r="L297" s="8">
        <v>0</v>
      </c>
    </row>
    <row r="298" spans="1:12" x14ac:dyDescent="0.25">
      <c r="A298" s="7">
        <v>3</v>
      </c>
      <c r="B298" t="s">
        <v>63</v>
      </c>
      <c r="C298" s="7">
        <v>1</v>
      </c>
      <c r="D298" s="7">
        <v>0</v>
      </c>
      <c r="E298" s="7">
        <v>0</v>
      </c>
      <c r="F298" s="7">
        <v>1</v>
      </c>
      <c r="G298" s="7">
        <v>0</v>
      </c>
      <c r="H298" t="s">
        <v>89</v>
      </c>
      <c r="I298" s="8">
        <v>4</v>
      </c>
      <c r="J298" s="7">
        <v>0</v>
      </c>
      <c r="K298" t="s">
        <v>89</v>
      </c>
      <c r="L298" s="8">
        <v>2</v>
      </c>
    </row>
    <row r="299" spans="1:12" x14ac:dyDescent="0.25">
      <c r="B299" t="s">
        <v>13</v>
      </c>
      <c r="C299" s="7">
        <v>1</v>
      </c>
      <c r="D299" s="7">
        <v>0</v>
      </c>
      <c r="E299" s="7">
        <v>0</v>
      </c>
      <c r="F299" s="7">
        <v>1</v>
      </c>
      <c r="G299" s="7">
        <v>0</v>
      </c>
      <c r="H299" t="s">
        <v>89</v>
      </c>
      <c r="I299" s="8">
        <v>4</v>
      </c>
      <c r="J299" s="7">
        <v>0</v>
      </c>
      <c r="K299" t="s">
        <v>89</v>
      </c>
      <c r="L299" s="8">
        <v>2</v>
      </c>
    </row>
    <row r="301" spans="1:12" x14ac:dyDescent="0.25">
      <c r="A301" s="4" t="s">
        <v>160</v>
      </c>
    </row>
    <row r="302" spans="1:12" x14ac:dyDescent="0.25">
      <c r="C302" s="5" t="s">
        <v>82</v>
      </c>
      <c r="D302" s="5" t="s">
        <v>83</v>
      </c>
      <c r="E302" s="5" t="s">
        <v>84</v>
      </c>
      <c r="F302" s="5" t="s">
        <v>85</v>
      </c>
      <c r="H302" s="6" t="s">
        <v>86</v>
      </c>
      <c r="K302" s="6" t="s">
        <v>87</v>
      </c>
    </row>
    <row r="303" spans="1:12" x14ac:dyDescent="0.25">
      <c r="A303" s="7">
        <v>1</v>
      </c>
      <c r="B303" t="s">
        <v>11</v>
      </c>
      <c r="C303" s="7">
        <v>13</v>
      </c>
      <c r="D303" s="7">
        <v>13</v>
      </c>
      <c r="E303" s="7">
        <v>0</v>
      </c>
      <c r="F303" s="7">
        <v>0</v>
      </c>
      <c r="G303" s="7">
        <v>457</v>
      </c>
      <c r="H303" t="s">
        <v>89</v>
      </c>
      <c r="I303" s="8">
        <v>183</v>
      </c>
      <c r="J303" s="7">
        <v>26</v>
      </c>
      <c r="K303" t="s">
        <v>89</v>
      </c>
      <c r="L303" s="8">
        <v>0</v>
      </c>
    </row>
    <row r="304" spans="1:12" x14ac:dyDescent="0.25">
      <c r="A304" s="7">
        <v>2</v>
      </c>
      <c r="B304" t="s">
        <v>50</v>
      </c>
      <c r="C304" s="7">
        <v>13</v>
      </c>
      <c r="D304" s="7">
        <v>11</v>
      </c>
      <c r="E304" s="7">
        <v>1</v>
      </c>
      <c r="F304" s="7">
        <v>1</v>
      </c>
      <c r="G304" s="7">
        <v>410</v>
      </c>
      <c r="H304" t="s">
        <v>89</v>
      </c>
      <c r="I304" s="8">
        <v>273</v>
      </c>
      <c r="J304" s="7">
        <v>23</v>
      </c>
      <c r="K304" t="s">
        <v>89</v>
      </c>
      <c r="L304" s="8">
        <v>3</v>
      </c>
    </row>
    <row r="305" spans="1:12" x14ac:dyDescent="0.25">
      <c r="A305" s="7">
        <v>3</v>
      </c>
      <c r="B305" t="s">
        <v>7</v>
      </c>
      <c r="C305" s="7">
        <v>14</v>
      </c>
      <c r="D305" s="7">
        <v>9</v>
      </c>
      <c r="E305" s="7">
        <v>0</v>
      </c>
      <c r="F305" s="7">
        <v>5</v>
      </c>
      <c r="G305" s="7">
        <v>349</v>
      </c>
      <c r="H305" t="s">
        <v>89</v>
      </c>
      <c r="I305" s="8">
        <v>288</v>
      </c>
      <c r="J305" s="7">
        <v>18</v>
      </c>
      <c r="K305" t="s">
        <v>89</v>
      </c>
      <c r="L305" s="8">
        <v>10</v>
      </c>
    </row>
    <row r="306" spans="1:12" x14ac:dyDescent="0.25">
      <c r="A306" s="7">
        <v>4</v>
      </c>
      <c r="B306" t="s">
        <v>97</v>
      </c>
      <c r="C306" s="7">
        <v>13</v>
      </c>
      <c r="D306" s="7">
        <v>7</v>
      </c>
      <c r="E306" s="7">
        <v>0</v>
      </c>
      <c r="F306" s="7">
        <v>6</v>
      </c>
      <c r="G306" s="7">
        <v>309</v>
      </c>
      <c r="H306" t="s">
        <v>89</v>
      </c>
      <c r="I306" s="8">
        <v>340</v>
      </c>
      <c r="J306" s="7">
        <v>14</v>
      </c>
      <c r="K306" t="s">
        <v>89</v>
      </c>
      <c r="L306" s="8">
        <v>12</v>
      </c>
    </row>
    <row r="307" spans="1:12" x14ac:dyDescent="0.25">
      <c r="A307" s="7">
        <v>5</v>
      </c>
      <c r="B307" t="s">
        <v>63</v>
      </c>
      <c r="C307" s="7">
        <v>14</v>
      </c>
      <c r="D307" s="7">
        <v>6</v>
      </c>
      <c r="E307" s="7">
        <v>2</v>
      </c>
      <c r="F307" s="7">
        <v>6</v>
      </c>
      <c r="G307" s="7">
        <v>308</v>
      </c>
      <c r="H307" t="s">
        <v>89</v>
      </c>
      <c r="I307" s="8">
        <v>365</v>
      </c>
      <c r="J307" s="7">
        <v>14</v>
      </c>
      <c r="K307" t="s">
        <v>89</v>
      </c>
      <c r="L307" s="8">
        <v>14</v>
      </c>
    </row>
    <row r="308" spans="1:12" x14ac:dyDescent="0.25">
      <c r="A308" s="7">
        <v>6</v>
      </c>
      <c r="B308" t="s">
        <v>79</v>
      </c>
      <c r="C308" s="7">
        <v>14</v>
      </c>
      <c r="D308" s="7">
        <v>6</v>
      </c>
      <c r="E308" s="7">
        <v>1</v>
      </c>
      <c r="F308" s="7">
        <v>7</v>
      </c>
      <c r="G308" s="7">
        <v>307</v>
      </c>
      <c r="H308" t="s">
        <v>89</v>
      </c>
      <c r="I308" s="8">
        <v>348</v>
      </c>
      <c r="J308" s="7">
        <v>13</v>
      </c>
      <c r="K308" t="s">
        <v>89</v>
      </c>
      <c r="L308" s="8">
        <v>15</v>
      </c>
    </row>
    <row r="309" spans="1:12" x14ac:dyDescent="0.25">
      <c r="A309" s="7">
        <v>7</v>
      </c>
      <c r="B309" t="s">
        <v>78</v>
      </c>
      <c r="C309" s="7">
        <v>13</v>
      </c>
      <c r="D309" s="7">
        <v>6</v>
      </c>
      <c r="E309" s="7">
        <v>0</v>
      </c>
      <c r="F309" s="7">
        <v>7</v>
      </c>
      <c r="G309" s="7">
        <v>293</v>
      </c>
      <c r="H309" t="s">
        <v>89</v>
      </c>
      <c r="I309" s="8">
        <v>326</v>
      </c>
      <c r="J309" s="7">
        <v>12</v>
      </c>
      <c r="K309" t="s">
        <v>89</v>
      </c>
      <c r="L309" s="8">
        <v>14</v>
      </c>
    </row>
    <row r="310" spans="1:12" x14ac:dyDescent="0.25">
      <c r="A310" s="7">
        <v>8</v>
      </c>
      <c r="B310" t="s">
        <v>8</v>
      </c>
      <c r="C310" s="7">
        <v>13</v>
      </c>
      <c r="D310" s="7">
        <v>5</v>
      </c>
      <c r="E310" s="7">
        <v>2</v>
      </c>
      <c r="F310" s="7">
        <v>6</v>
      </c>
      <c r="G310" s="7">
        <v>322</v>
      </c>
      <c r="H310" t="s">
        <v>89</v>
      </c>
      <c r="I310" s="8">
        <v>346</v>
      </c>
      <c r="J310" s="7">
        <v>12</v>
      </c>
      <c r="K310" t="s">
        <v>89</v>
      </c>
      <c r="L310" s="8">
        <v>14</v>
      </c>
    </row>
    <row r="311" spans="1:12" x14ac:dyDescent="0.25">
      <c r="A311" s="7">
        <v>9</v>
      </c>
      <c r="B311" t="s">
        <v>130</v>
      </c>
      <c r="C311" s="7">
        <v>14</v>
      </c>
      <c r="D311" s="7">
        <v>3</v>
      </c>
      <c r="E311" s="7">
        <v>1</v>
      </c>
      <c r="F311" s="7">
        <v>10</v>
      </c>
      <c r="G311" s="7">
        <v>274</v>
      </c>
      <c r="H311" t="s">
        <v>89</v>
      </c>
      <c r="I311" s="8">
        <v>350</v>
      </c>
      <c r="J311" s="7">
        <v>7</v>
      </c>
      <c r="K311" t="s">
        <v>89</v>
      </c>
      <c r="L311" s="8">
        <v>21</v>
      </c>
    </row>
    <row r="312" spans="1:12" x14ac:dyDescent="0.25">
      <c r="A312" s="7">
        <v>10</v>
      </c>
      <c r="B312" t="s">
        <v>99</v>
      </c>
      <c r="C312" s="7">
        <v>15</v>
      </c>
      <c r="D312" s="7">
        <v>3</v>
      </c>
      <c r="E312" s="7">
        <v>0</v>
      </c>
      <c r="F312" s="7">
        <v>12</v>
      </c>
      <c r="G312" s="7">
        <v>319</v>
      </c>
      <c r="H312" t="s">
        <v>89</v>
      </c>
      <c r="I312" s="8">
        <v>423</v>
      </c>
      <c r="J312" s="7">
        <v>6</v>
      </c>
      <c r="K312" t="s">
        <v>89</v>
      </c>
      <c r="L312" s="8">
        <v>24</v>
      </c>
    </row>
    <row r="313" spans="1:12" x14ac:dyDescent="0.25">
      <c r="A313" s="7">
        <v>11</v>
      </c>
      <c r="B313" t="s">
        <v>93</v>
      </c>
      <c r="C313" s="7">
        <v>14</v>
      </c>
      <c r="D313" s="7">
        <v>2</v>
      </c>
      <c r="E313" s="7">
        <v>1</v>
      </c>
      <c r="F313" s="7">
        <v>11</v>
      </c>
      <c r="G313" s="7">
        <v>272</v>
      </c>
      <c r="H313" t="s">
        <v>89</v>
      </c>
      <c r="I313" s="8">
        <v>378</v>
      </c>
      <c r="J313" s="7">
        <v>5</v>
      </c>
      <c r="K313" t="s">
        <v>89</v>
      </c>
      <c r="L313" s="8">
        <v>23</v>
      </c>
    </row>
    <row r="315" spans="1:12" x14ac:dyDescent="0.25">
      <c r="A315" s="4" t="s">
        <v>161</v>
      </c>
    </row>
    <row r="316" spans="1:12" x14ac:dyDescent="0.25">
      <c r="C316" s="5" t="s">
        <v>82</v>
      </c>
      <c r="D316" s="5" t="s">
        <v>83</v>
      </c>
      <c r="E316" s="5" t="s">
        <v>84</v>
      </c>
      <c r="F316" s="5" t="s">
        <v>85</v>
      </c>
      <c r="H316" s="6" t="s">
        <v>86</v>
      </c>
      <c r="K316" s="6" t="s">
        <v>87</v>
      </c>
    </row>
    <row r="317" spans="1:12" x14ac:dyDescent="0.25">
      <c r="A317" s="7">
        <v>1</v>
      </c>
      <c r="B317" t="s">
        <v>50</v>
      </c>
      <c r="C317" s="7">
        <v>10</v>
      </c>
      <c r="D317" s="7">
        <v>9</v>
      </c>
      <c r="E317" s="7">
        <v>0</v>
      </c>
      <c r="F317" s="7">
        <v>1</v>
      </c>
      <c r="G317" s="7">
        <v>211</v>
      </c>
      <c r="H317" t="s">
        <v>89</v>
      </c>
      <c r="I317" s="8">
        <v>170</v>
      </c>
      <c r="J317" s="7">
        <v>18</v>
      </c>
      <c r="K317" t="s">
        <v>89</v>
      </c>
      <c r="L317" s="8">
        <v>2</v>
      </c>
    </row>
    <row r="318" spans="1:12" x14ac:dyDescent="0.25">
      <c r="A318" s="7">
        <v>2</v>
      </c>
      <c r="B318" t="s">
        <v>63</v>
      </c>
      <c r="C318" s="7">
        <v>11</v>
      </c>
      <c r="D318" s="7">
        <v>9</v>
      </c>
      <c r="E318" s="7">
        <v>0</v>
      </c>
      <c r="F318" s="7">
        <v>2</v>
      </c>
      <c r="G318" s="7">
        <v>280</v>
      </c>
      <c r="H318" t="s">
        <v>89</v>
      </c>
      <c r="I318" s="8">
        <v>229</v>
      </c>
      <c r="J318" s="7">
        <v>18</v>
      </c>
      <c r="K318" t="s">
        <v>89</v>
      </c>
      <c r="L318" s="8">
        <v>4</v>
      </c>
    </row>
    <row r="319" spans="1:12" x14ac:dyDescent="0.25">
      <c r="A319" s="7">
        <v>3</v>
      </c>
      <c r="B319" t="s">
        <v>18</v>
      </c>
      <c r="C319" s="7">
        <v>13</v>
      </c>
      <c r="D319" s="7">
        <v>5</v>
      </c>
      <c r="E319" s="7">
        <v>0</v>
      </c>
      <c r="F319" s="7">
        <v>8</v>
      </c>
      <c r="G319" s="7">
        <v>246</v>
      </c>
      <c r="H319" t="s">
        <v>89</v>
      </c>
      <c r="I319" s="8">
        <v>258</v>
      </c>
      <c r="J319" s="7">
        <v>10</v>
      </c>
      <c r="K319" t="s">
        <v>89</v>
      </c>
      <c r="L319" s="8">
        <v>16</v>
      </c>
    </row>
    <row r="320" spans="1:12" x14ac:dyDescent="0.25">
      <c r="A320" s="7">
        <v>4</v>
      </c>
      <c r="B320" t="s">
        <v>7</v>
      </c>
      <c r="C320" s="7">
        <v>11</v>
      </c>
      <c r="D320" s="7">
        <v>4</v>
      </c>
      <c r="E320" s="7">
        <v>0</v>
      </c>
      <c r="F320" s="7">
        <v>7</v>
      </c>
      <c r="G320" s="7">
        <v>215</v>
      </c>
      <c r="H320" t="s">
        <v>89</v>
      </c>
      <c r="I320" s="8">
        <v>218</v>
      </c>
      <c r="J320" s="7">
        <v>8</v>
      </c>
      <c r="K320" t="s">
        <v>89</v>
      </c>
      <c r="L320" s="8">
        <v>14</v>
      </c>
    </row>
    <row r="321" spans="1:12" x14ac:dyDescent="0.25">
      <c r="A321" s="7">
        <v>5</v>
      </c>
      <c r="B321" t="s">
        <v>14</v>
      </c>
      <c r="C321" s="7">
        <v>9</v>
      </c>
      <c r="D321" s="7">
        <v>3</v>
      </c>
      <c r="E321" s="7">
        <v>0</v>
      </c>
      <c r="F321" s="7">
        <v>6</v>
      </c>
      <c r="G321" s="7">
        <v>164</v>
      </c>
      <c r="H321" t="s">
        <v>89</v>
      </c>
      <c r="I321" s="8">
        <v>194</v>
      </c>
      <c r="J321" s="7">
        <v>6</v>
      </c>
      <c r="K321" t="s">
        <v>89</v>
      </c>
      <c r="L321" s="8">
        <v>12</v>
      </c>
    </row>
    <row r="322" spans="1:12" x14ac:dyDescent="0.25">
      <c r="A322" s="7">
        <v>6</v>
      </c>
      <c r="B322" t="s">
        <v>8</v>
      </c>
      <c r="C322" s="7">
        <v>10</v>
      </c>
      <c r="D322" s="7">
        <v>2</v>
      </c>
      <c r="E322" s="7">
        <v>0</v>
      </c>
      <c r="F322" s="7">
        <v>8</v>
      </c>
      <c r="G322" s="7">
        <v>176</v>
      </c>
      <c r="H322" t="s">
        <v>89</v>
      </c>
      <c r="I322" s="8">
        <v>223</v>
      </c>
      <c r="J322" s="7">
        <v>4</v>
      </c>
      <c r="K322" t="s">
        <v>89</v>
      </c>
      <c r="L322" s="8">
        <v>16</v>
      </c>
    </row>
    <row r="324" spans="1:12" x14ac:dyDescent="0.25">
      <c r="A324" s="4" t="s">
        <v>162</v>
      </c>
    </row>
    <row r="325" spans="1:12" x14ac:dyDescent="0.25">
      <c r="C325" s="5" t="s">
        <v>82</v>
      </c>
      <c r="D325" s="5" t="s">
        <v>83</v>
      </c>
      <c r="E325" s="5" t="s">
        <v>84</v>
      </c>
      <c r="F325" s="5" t="s">
        <v>85</v>
      </c>
      <c r="H325" s="6" t="s">
        <v>86</v>
      </c>
      <c r="K325" s="6" t="s">
        <v>87</v>
      </c>
    </row>
    <row r="326" spans="1:12" x14ac:dyDescent="0.25">
      <c r="A326" s="7">
        <v>1</v>
      </c>
      <c r="B326" t="s">
        <v>78</v>
      </c>
      <c r="C326" s="7">
        <v>10</v>
      </c>
      <c r="D326" s="7">
        <v>9</v>
      </c>
      <c r="E326" s="7">
        <v>0</v>
      </c>
      <c r="F326" s="7">
        <v>1</v>
      </c>
      <c r="G326" s="7">
        <v>203</v>
      </c>
      <c r="H326" t="s">
        <v>89</v>
      </c>
      <c r="I326" s="8">
        <v>133</v>
      </c>
      <c r="J326" s="7">
        <v>18</v>
      </c>
      <c r="K326" t="s">
        <v>89</v>
      </c>
      <c r="L326" s="8">
        <v>2</v>
      </c>
    </row>
    <row r="327" spans="1:12" x14ac:dyDescent="0.25">
      <c r="A327" s="7">
        <v>2</v>
      </c>
      <c r="B327" t="s">
        <v>130</v>
      </c>
      <c r="C327" s="7">
        <v>10</v>
      </c>
      <c r="D327" s="7">
        <v>8</v>
      </c>
      <c r="E327" s="7">
        <v>0</v>
      </c>
      <c r="F327" s="7">
        <v>2</v>
      </c>
      <c r="G327" s="7">
        <v>219</v>
      </c>
      <c r="H327" t="s">
        <v>89</v>
      </c>
      <c r="I327" s="8">
        <v>137</v>
      </c>
      <c r="J327" s="7">
        <v>16</v>
      </c>
      <c r="K327" t="s">
        <v>89</v>
      </c>
      <c r="L327" s="8">
        <v>4</v>
      </c>
    </row>
    <row r="328" spans="1:12" x14ac:dyDescent="0.25">
      <c r="A328" s="7">
        <v>3</v>
      </c>
      <c r="B328" t="s">
        <v>92</v>
      </c>
      <c r="C328" s="7">
        <v>10</v>
      </c>
      <c r="D328" s="7">
        <v>4</v>
      </c>
      <c r="E328" s="7">
        <v>0</v>
      </c>
      <c r="F328" s="7">
        <v>6</v>
      </c>
      <c r="G328" s="7">
        <v>188</v>
      </c>
      <c r="H328" t="s">
        <v>89</v>
      </c>
      <c r="I328" s="8">
        <v>196</v>
      </c>
      <c r="J328" s="7">
        <v>8</v>
      </c>
      <c r="K328" t="s">
        <v>89</v>
      </c>
      <c r="L328" s="8">
        <v>12</v>
      </c>
    </row>
    <row r="329" spans="1:12" x14ac:dyDescent="0.25">
      <c r="A329" s="7">
        <v>4</v>
      </c>
      <c r="B329" t="s">
        <v>10</v>
      </c>
      <c r="C329" s="7">
        <v>9</v>
      </c>
      <c r="D329" s="7">
        <v>3</v>
      </c>
      <c r="E329" s="7">
        <v>0</v>
      </c>
      <c r="F329" s="7">
        <v>6</v>
      </c>
      <c r="G329" s="7">
        <v>145</v>
      </c>
      <c r="H329" t="s">
        <v>89</v>
      </c>
      <c r="I329" s="8">
        <v>138</v>
      </c>
      <c r="J329" s="7">
        <v>6</v>
      </c>
      <c r="K329" t="s">
        <v>89</v>
      </c>
      <c r="L329" s="8">
        <v>12</v>
      </c>
    </row>
    <row r="330" spans="1:12" x14ac:dyDescent="0.25">
      <c r="A330" s="7">
        <v>5</v>
      </c>
      <c r="B330" t="s">
        <v>49</v>
      </c>
      <c r="C330" s="7">
        <v>9</v>
      </c>
      <c r="D330" s="7">
        <v>0</v>
      </c>
      <c r="E330" s="7">
        <v>0</v>
      </c>
      <c r="F330" s="7">
        <v>9</v>
      </c>
      <c r="G330" s="7">
        <v>54</v>
      </c>
      <c r="H330" t="s">
        <v>89</v>
      </c>
      <c r="I330" s="8">
        <v>205</v>
      </c>
      <c r="J330" s="7">
        <v>0</v>
      </c>
      <c r="K330" t="s">
        <v>89</v>
      </c>
      <c r="L330" s="8">
        <v>18</v>
      </c>
    </row>
    <row r="332" spans="1:12" x14ac:dyDescent="0.25">
      <c r="A332" s="4" t="s">
        <v>163</v>
      </c>
    </row>
    <row r="333" spans="1:12" x14ac:dyDescent="0.25">
      <c r="C333" s="5" t="s">
        <v>82</v>
      </c>
      <c r="D333" s="5" t="s">
        <v>83</v>
      </c>
      <c r="E333" s="5" t="s">
        <v>84</v>
      </c>
      <c r="F333" s="5" t="s">
        <v>85</v>
      </c>
      <c r="H333" s="6" t="s">
        <v>86</v>
      </c>
      <c r="K333" s="6" t="s">
        <v>87</v>
      </c>
    </row>
    <row r="334" spans="1:12" x14ac:dyDescent="0.25">
      <c r="A334" s="7">
        <v>1</v>
      </c>
      <c r="B334" t="s">
        <v>124</v>
      </c>
      <c r="C334" s="7">
        <v>8</v>
      </c>
      <c r="D334" s="7">
        <v>7</v>
      </c>
      <c r="E334" s="7">
        <v>0</v>
      </c>
      <c r="F334" s="7">
        <v>1</v>
      </c>
      <c r="G334" s="7">
        <v>192</v>
      </c>
      <c r="H334" t="s">
        <v>89</v>
      </c>
      <c r="I334" s="8">
        <v>163</v>
      </c>
      <c r="J334" s="7">
        <v>14</v>
      </c>
      <c r="K334" t="s">
        <v>89</v>
      </c>
      <c r="L334" s="8">
        <v>2</v>
      </c>
    </row>
    <row r="335" spans="1:12" x14ac:dyDescent="0.25">
      <c r="A335" s="7">
        <v>2</v>
      </c>
      <c r="B335" t="s">
        <v>50</v>
      </c>
      <c r="C335" s="7">
        <v>8</v>
      </c>
      <c r="D335" s="7">
        <v>6</v>
      </c>
      <c r="E335" s="7">
        <v>0</v>
      </c>
      <c r="F335" s="7">
        <v>2</v>
      </c>
      <c r="G335" s="7">
        <v>177</v>
      </c>
      <c r="H335" t="s">
        <v>89</v>
      </c>
      <c r="I335" s="8">
        <v>151</v>
      </c>
      <c r="J335" s="7">
        <v>12</v>
      </c>
      <c r="K335" t="s">
        <v>89</v>
      </c>
      <c r="L335" s="8">
        <v>4</v>
      </c>
    </row>
    <row r="336" spans="1:12" x14ac:dyDescent="0.25">
      <c r="A336" s="7">
        <v>3</v>
      </c>
      <c r="B336" t="s">
        <v>7</v>
      </c>
      <c r="C336" s="7">
        <v>9</v>
      </c>
      <c r="D336" s="7">
        <v>6</v>
      </c>
      <c r="E336" s="7">
        <v>0</v>
      </c>
      <c r="F336" s="7">
        <v>3</v>
      </c>
      <c r="G336" s="7">
        <v>214</v>
      </c>
      <c r="H336" t="s">
        <v>89</v>
      </c>
      <c r="I336" s="8">
        <v>190</v>
      </c>
      <c r="J336" s="7">
        <v>12</v>
      </c>
      <c r="K336" t="s">
        <v>89</v>
      </c>
      <c r="L336" s="8">
        <v>6</v>
      </c>
    </row>
    <row r="337" spans="1:12" x14ac:dyDescent="0.25">
      <c r="A337" s="7">
        <v>4</v>
      </c>
      <c r="B337" t="s">
        <v>18</v>
      </c>
      <c r="C337" s="7">
        <v>9</v>
      </c>
      <c r="D337" s="7">
        <v>6</v>
      </c>
      <c r="E337" s="7">
        <v>0</v>
      </c>
      <c r="F337" s="7">
        <v>3</v>
      </c>
      <c r="G337" s="7">
        <v>223</v>
      </c>
      <c r="H337" t="s">
        <v>89</v>
      </c>
      <c r="I337" s="8">
        <v>208</v>
      </c>
      <c r="J337" s="7">
        <v>12</v>
      </c>
      <c r="K337" t="s">
        <v>89</v>
      </c>
      <c r="L337" s="8">
        <v>6</v>
      </c>
    </row>
    <row r="338" spans="1:12" x14ac:dyDescent="0.25">
      <c r="A338" s="7">
        <v>5</v>
      </c>
      <c r="B338" t="s">
        <v>17</v>
      </c>
      <c r="C338" s="7">
        <v>8</v>
      </c>
      <c r="D338" s="7">
        <v>3</v>
      </c>
      <c r="E338" s="7">
        <v>0</v>
      </c>
      <c r="F338" s="7">
        <v>5</v>
      </c>
      <c r="G338" s="7">
        <v>180</v>
      </c>
      <c r="H338" t="s">
        <v>89</v>
      </c>
      <c r="I338" s="8">
        <v>197</v>
      </c>
      <c r="J338" s="7">
        <v>6</v>
      </c>
      <c r="K338" t="s">
        <v>89</v>
      </c>
      <c r="L338" s="8">
        <v>10</v>
      </c>
    </row>
    <row r="339" spans="1:12" x14ac:dyDescent="0.25">
      <c r="A339" s="7">
        <v>6</v>
      </c>
      <c r="B339" t="s">
        <v>130</v>
      </c>
      <c r="C339" s="7">
        <v>8</v>
      </c>
      <c r="D339" s="7">
        <v>1</v>
      </c>
      <c r="E339" s="7">
        <v>0</v>
      </c>
      <c r="F339" s="7">
        <v>7</v>
      </c>
      <c r="G339" s="7">
        <v>153</v>
      </c>
      <c r="H339" t="s">
        <v>89</v>
      </c>
      <c r="I339" s="8">
        <v>176</v>
      </c>
      <c r="J339" s="7">
        <v>2</v>
      </c>
      <c r="K339" t="s">
        <v>89</v>
      </c>
      <c r="L339" s="8">
        <v>14</v>
      </c>
    </row>
    <row r="340" spans="1:12" x14ac:dyDescent="0.25">
      <c r="A340" s="7">
        <v>7</v>
      </c>
      <c r="B340" t="s">
        <v>8</v>
      </c>
      <c r="C340" s="7">
        <v>10</v>
      </c>
      <c r="D340" s="7">
        <v>1</v>
      </c>
      <c r="E340" s="7">
        <v>0</v>
      </c>
      <c r="F340" s="7">
        <v>9</v>
      </c>
      <c r="G340" s="7">
        <v>215</v>
      </c>
      <c r="H340" t="s">
        <v>89</v>
      </c>
      <c r="I340" s="8">
        <v>269</v>
      </c>
      <c r="J340" s="7">
        <v>2</v>
      </c>
      <c r="K340" t="s">
        <v>89</v>
      </c>
      <c r="L340" s="8">
        <v>18</v>
      </c>
    </row>
    <row r="342" spans="1:12" x14ac:dyDescent="0.25">
      <c r="A342" s="4" t="s">
        <v>164</v>
      </c>
    </row>
    <row r="343" spans="1:12" x14ac:dyDescent="0.25">
      <c r="C343" s="5" t="s">
        <v>82</v>
      </c>
      <c r="D343" s="5" t="s">
        <v>83</v>
      </c>
      <c r="E343" s="5" t="s">
        <v>84</v>
      </c>
      <c r="F343" s="5" t="s">
        <v>85</v>
      </c>
      <c r="H343" s="6" t="s">
        <v>86</v>
      </c>
      <c r="K343" s="6" t="s">
        <v>87</v>
      </c>
    </row>
    <row r="344" spans="1:12" x14ac:dyDescent="0.25">
      <c r="A344" s="7">
        <v>1</v>
      </c>
      <c r="B344" t="s">
        <v>10</v>
      </c>
      <c r="C344" s="7">
        <v>11</v>
      </c>
      <c r="D344" s="7">
        <v>10</v>
      </c>
      <c r="E344" s="7">
        <v>0</v>
      </c>
      <c r="F344" s="7">
        <v>1</v>
      </c>
      <c r="G344" s="7">
        <v>291</v>
      </c>
      <c r="H344" t="s">
        <v>89</v>
      </c>
      <c r="I344" s="8">
        <v>158</v>
      </c>
      <c r="J344" s="7">
        <v>20</v>
      </c>
      <c r="K344" t="s">
        <v>89</v>
      </c>
      <c r="L344" s="8">
        <v>2</v>
      </c>
    </row>
    <row r="345" spans="1:12" x14ac:dyDescent="0.25">
      <c r="A345" s="7">
        <v>2</v>
      </c>
      <c r="B345" t="s">
        <v>165</v>
      </c>
      <c r="C345" s="7">
        <v>9</v>
      </c>
      <c r="D345" s="7">
        <v>7</v>
      </c>
      <c r="E345" s="7">
        <v>0</v>
      </c>
      <c r="F345" s="7">
        <v>2</v>
      </c>
      <c r="G345" s="7">
        <v>226</v>
      </c>
      <c r="H345" t="s">
        <v>89</v>
      </c>
      <c r="I345" s="8">
        <v>189</v>
      </c>
      <c r="J345" s="7">
        <v>14</v>
      </c>
      <c r="K345" t="s">
        <v>89</v>
      </c>
      <c r="L345" s="8">
        <v>4</v>
      </c>
    </row>
    <row r="346" spans="1:12" x14ac:dyDescent="0.25">
      <c r="A346" s="7">
        <v>3</v>
      </c>
      <c r="B346" t="s">
        <v>93</v>
      </c>
      <c r="C346" s="7">
        <v>8</v>
      </c>
      <c r="D346" s="7">
        <v>3</v>
      </c>
      <c r="E346" s="7">
        <v>0</v>
      </c>
      <c r="F346" s="7">
        <v>5</v>
      </c>
      <c r="G346" s="7">
        <v>145</v>
      </c>
      <c r="H346" t="s">
        <v>89</v>
      </c>
      <c r="I346" s="8">
        <v>196</v>
      </c>
      <c r="J346" s="7">
        <v>6</v>
      </c>
      <c r="K346" t="s">
        <v>89</v>
      </c>
      <c r="L346" s="8">
        <v>10</v>
      </c>
    </row>
    <row r="347" spans="1:12" x14ac:dyDescent="0.25">
      <c r="A347" s="7">
        <v>4</v>
      </c>
      <c r="B347" t="s">
        <v>97</v>
      </c>
      <c r="C347" s="7">
        <v>9</v>
      </c>
      <c r="D347" s="7">
        <v>2</v>
      </c>
      <c r="E347" s="7">
        <v>1</v>
      </c>
      <c r="F347" s="7">
        <v>6</v>
      </c>
      <c r="G347" s="7">
        <v>167</v>
      </c>
      <c r="H347" t="s">
        <v>89</v>
      </c>
      <c r="I347" s="8">
        <v>217</v>
      </c>
      <c r="J347" s="7">
        <v>5</v>
      </c>
      <c r="K347" t="s">
        <v>89</v>
      </c>
      <c r="L347" s="8">
        <v>13</v>
      </c>
    </row>
    <row r="348" spans="1:12" x14ac:dyDescent="0.25">
      <c r="A348" s="7">
        <v>5</v>
      </c>
      <c r="B348" t="s">
        <v>123</v>
      </c>
      <c r="C348" s="7">
        <v>11</v>
      </c>
      <c r="D348" s="7">
        <v>1</v>
      </c>
      <c r="E348" s="7">
        <v>1</v>
      </c>
      <c r="F348" s="7">
        <v>9</v>
      </c>
      <c r="G348" s="7">
        <v>203</v>
      </c>
      <c r="H348" t="s">
        <v>89</v>
      </c>
      <c r="I348" s="8">
        <v>272</v>
      </c>
      <c r="J348" s="7">
        <v>3</v>
      </c>
      <c r="K348" t="s">
        <v>89</v>
      </c>
      <c r="L348" s="8">
        <v>19</v>
      </c>
    </row>
    <row r="350" spans="1:12" x14ac:dyDescent="0.25">
      <c r="A350" s="4" t="s">
        <v>166</v>
      </c>
    </row>
    <row r="351" spans="1:12" x14ac:dyDescent="0.25">
      <c r="C351" s="5" t="s">
        <v>82</v>
      </c>
      <c r="D351" s="5" t="s">
        <v>83</v>
      </c>
      <c r="E351" s="5" t="s">
        <v>84</v>
      </c>
      <c r="F351" s="5" t="s">
        <v>85</v>
      </c>
      <c r="H351" s="6" t="s">
        <v>86</v>
      </c>
      <c r="K351" s="6" t="s">
        <v>87</v>
      </c>
    </row>
    <row r="352" spans="1:12" x14ac:dyDescent="0.25">
      <c r="A352" s="7">
        <v>1</v>
      </c>
      <c r="B352" t="s">
        <v>57</v>
      </c>
      <c r="C352" s="7">
        <v>11</v>
      </c>
      <c r="D352" s="7">
        <v>11</v>
      </c>
      <c r="E352" s="7">
        <v>0</v>
      </c>
      <c r="F352" s="7">
        <v>0</v>
      </c>
      <c r="G352" s="7">
        <v>342</v>
      </c>
      <c r="H352" t="s">
        <v>89</v>
      </c>
      <c r="I352" s="8">
        <v>188</v>
      </c>
      <c r="J352" s="7">
        <v>22</v>
      </c>
      <c r="K352" t="s">
        <v>89</v>
      </c>
      <c r="L352" s="8">
        <v>0</v>
      </c>
    </row>
    <row r="353" spans="1:12" x14ac:dyDescent="0.25">
      <c r="A353" s="7">
        <v>2</v>
      </c>
      <c r="B353" t="s">
        <v>90</v>
      </c>
      <c r="C353" s="7">
        <v>12</v>
      </c>
      <c r="D353" s="7">
        <v>9</v>
      </c>
      <c r="E353" s="7">
        <v>0</v>
      </c>
      <c r="F353" s="7">
        <v>3</v>
      </c>
      <c r="G353" s="7">
        <v>310</v>
      </c>
      <c r="H353" t="s">
        <v>89</v>
      </c>
      <c r="I353" s="8">
        <v>212</v>
      </c>
      <c r="J353" s="7">
        <v>18</v>
      </c>
      <c r="K353" t="s">
        <v>89</v>
      </c>
      <c r="L353" s="8">
        <v>6</v>
      </c>
    </row>
    <row r="354" spans="1:12" x14ac:dyDescent="0.25">
      <c r="A354" s="7">
        <v>3</v>
      </c>
      <c r="B354" t="s">
        <v>6</v>
      </c>
      <c r="C354" s="7">
        <v>10</v>
      </c>
      <c r="D354" s="7">
        <v>5</v>
      </c>
      <c r="E354" s="7">
        <v>0</v>
      </c>
      <c r="F354" s="7">
        <v>5</v>
      </c>
      <c r="G354" s="7">
        <v>200</v>
      </c>
      <c r="H354" t="s">
        <v>89</v>
      </c>
      <c r="I354" s="8">
        <v>191</v>
      </c>
      <c r="J354" s="7">
        <v>10</v>
      </c>
      <c r="K354" t="s">
        <v>89</v>
      </c>
      <c r="L354" s="8">
        <v>10</v>
      </c>
    </row>
    <row r="355" spans="1:12" x14ac:dyDescent="0.25">
      <c r="A355" s="7">
        <v>4</v>
      </c>
      <c r="B355" t="s">
        <v>135</v>
      </c>
      <c r="C355" s="7">
        <v>11</v>
      </c>
      <c r="D355" s="7">
        <v>5</v>
      </c>
      <c r="E355" s="7">
        <v>0</v>
      </c>
      <c r="F355" s="7">
        <v>6</v>
      </c>
      <c r="G355" s="7">
        <v>160</v>
      </c>
      <c r="H355" t="s">
        <v>89</v>
      </c>
      <c r="I355" s="8">
        <v>209</v>
      </c>
      <c r="J355" s="7">
        <v>10</v>
      </c>
      <c r="K355" t="s">
        <v>89</v>
      </c>
      <c r="L355" s="8">
        <v>12</v>
      </c>
    </row>
    <row r="356" spans="1:12" x14ac:dyDescent="0.25">
      <c r="A356" s="7">
        <v>5</v>
      </c>
      <c r="B356" t="s">
        <v>99</v>
      </c>
      <c r="C356" s="7">
        <v>11</v>
      </c>
      <c r="D356" s="7">
        <v>2</v>
      </c>
      <c r="E356" s="7">
        <v>0</v>
      </c>
      <c r="F356" s="7">
        <v>9</v>
      </c>
      <c r="G356" s="7">
        <v>174</v>
      </c>
      <c r="H356" t="s">
        <v>89</v>
      </c>
      <c r="I356" s="8">
        <v>249</v>
      </c>
      <c r="J356" s="7">
        <v>4</v>
      </c>
      <c r="K356" t="s">
        <v>89</v>
      </c>
      <c r="L356" s="8">
        <v>18</v>
      </c>
    </row>
    <row r="357" spans="1:12" x14ac:dyDescent="0.25">
      <c r="A357" s="7">
        <v>6</v>
      </c>
      <c r="B357" t="s">
        <v>79</v>
      </c>
      <c r="C357" s="7">
        <v>11</v>
      </c>
      <c r="D357" s="7">
        <v>1</v>
      </c>
      <c r="E357" s="7">
        <v>0</v>
      </c>
      <c r="F357" s="7">
        <v>10</v>
      </c>
      <c r="G357" s="7">
        <v>188</v>
      </c>
      <c r="H357" t="s">
        <v>89</v>
      </c>
      <c r="I357" s="8">
        <v>325</v>
      </c>
      <c r="J357" s="7">
        <v>2</v>
      </c>
      <c r="K357" t="s">
        <v>89</v>
      </c>
      <c r="L357" s="8">
        <v>20</v>
      </c>
    </row>
    <row r="359" spans="1:12" x14ac:dyDescent="0.25">
      <c r="A359" s="4" t="s">
        <v>167</v>
      </c>
    </row>
    <row r="360" spans="1:12" x14ac:dyDescent="0.25">
      <c r="C360" s="5" t="s">
        <v>82</v>
      </c>
      <c r="D360" s="5" t="s">
        <v>83</v>
      </c>
      <c r="E360" s="5" t="s">
        <v>84</v>
      </c>
      <c r="F360" s="5" t="s">
        <v>85</v>
      </c>
      <c r="H360" s="6" t="s">
        <v>86</v>
      </c>
      <c r="K360" s="6" t="s">
        <v>87</v>
      </c>
    </row>
    <row r="361" spans="1:12" x14ac:dyDescent="0.25">
      <c r="A361" s="7">
        <v>1</v>
      </c>
      <c r="B361" t="s">
        <v>11</v>
      </c>
      <c r="C361" s="7">
        <v>10</v>
      </c>
      <c r="D361" s="7">
        <v>10</v>
      </c>
      <c r="E361" s="7">
        <v>0</v>
      </c>
      <c r="F361" s="7">
        <v>0</v>
      </c>
      <c r="G361" s="7">
        <v>349</v>
      </c>
      <c r="H361" t="s">
        <v>89</v>
      </c>
      <c r="I361" s="8">
        <v>116</v>
      </c>
      <c r="J361" s="7">
        <v>20</v>
      </c>
      <c r="K361" t="s">
        <v>89</v>
      </c>
      <c r="L361" s="8">
        <v>0</v>
      </c>
    </row>
    <row r="362" spans="1:12" x14ac:dyDescent="0.25">
      <c r="A362" s="7">
        <v>2</v>
      </c>
      <c r="B362" t="s">
        <v>46</v>
      </c>
      <c r="C362" s="7">
        <v>9</v>
      </c>
      <c r="D362" s="7">
        <v>8</v>
      </c>
      <c r="E362" s="7">
        <v>0</v>
      </c>
      <c r="F362" s="7">
        <v>1</v>
      </c>
      <c r="G362" s="7">
        <v>323</v>
      </c>
      <c r="H362" t="s">
        <v>89</v>
      </c>
      <c r="I362" s="8">
        <v>150</v>
      </c>
      <c r="J362" s="7">
        <v>16</v>
      </c>
      <c r="K362" t="s">
        <v>89</v>
      </c>
      <c r="L362" s="8">
        <v>2</v>
      </c>
    </row>
    <row r="363" spans="1:12" x14ac:dyDescent="0.25">
      <c r="A363" s="7">
        <v>3</v>
      </c>
      <c r="B363" t="s">
        <v>130</v>
      </c>
      <c r="C363" s="7">
        <v>10</v>
      </c>
      <c r="D363" s="7">
        <v>6</v>
      </c>
      <c r="E363" s="7">
        <v>0</v>
      </c>
      <c r="F363" s="7">
        <v>4</v>
      </c>
      <c r="G363" s="7">
        <v>271</v>
      </c>
      <c r="H363" t="s">
        <v>89</v>
      </c>
      <c r="I363" s="8">
        <v>236</v>
      </c>
      <c r="J363" s="7">
        <v>12</v>
      </c>
      <c r="K363" t="s">
        <v>89</v>
      </c>
      <c r="L363" s="8">
        <v>8</v>
      </c>
    </row>
    <row r="364" spans="1:12" x14ac:dyDescent="0.25">
      <c r="A364" s="7">
        <v>4</v>
      </c>
      <c r="B364" t="s">
        <v>18</v>
      </c>
      <c r="C364" s="7">
        <v>11</v>
      </c>
      <c r="D364" s="7">
        <v>4</v>
      </c>
      <c r="E364" s="7">
        <v>1</v>
      </c>
      <c r="F364" s="7">
        <v>6</v>
      </c>
      <c r="G364" s="7">
        <v>248</v>
      </c>
      <c r="H364" t="s">
        <v>89</v>
      </c>
      <c r="I364" s="8">
        <v>317</v>
      </c>
      <c r="J364" s="7">
        <v>9</v>
      </c>
      <c r="K364" t="s">
        <v>89</v>
      </c>
      <c r="L364" s="8">
        <v>13</v>
      </c>
    </row>
    <row r="365" spans="1:12" x14ac:dyDescent="0.25">
      <c r="A365" s="7">
        <v>5</v>
      </c>
      <c r="B365" t="s">
        <v>9</v>
      </c>
      <c r="C365" s="7">
        <v>8</v>
      </c>
      <c r="D365" s="7">
        <v>3</v>
      </c>
      <c r="E365" s="7">
        <v>0</v>
      </c>
      <c r="F365" s="7">
        <v>5</v>
      </c>
      <c r="G365" s="7">
        <v>153</v>
      </c>
      <c r="H365" t="s">
        <v>89</v>
      </c>
      <c r="I365" s="8">
        <v>209</v>
      </c>
      <c r="J365" s="7">
        <v>6</v>
      </c>
      <c r="K365" t="s">
        <v>89</v>
      </c>
      <c r="L365" s="8">
        <v>10</v>
      </c>
    </row>
    <row r="366" spans="1:12" x14ac:dyDescent="0.25">
      <c r="A366" s="7">
        <v>6</v>
      </c>
      <c r="B366" t="s">
        <v>4</v>
      </c>
      <c r="C366" s="7">
        <v>11</v>
      </c>
      <c r="D366" s="7">
        <v>2</v>
      </c>
      <c r="E366" s="7">
        <v>1</v>
      </c>
      <c r="F366" s="7">
        <v>8</v>
      </c>
      <c r="G366" s="7">
        <v>152</v>
      </c>
      <c r="H366" t="s">
        <v>89</v>
      </c>
      <c r="I366" s="8">
        <v>311</v>
      </c>
      <c r="J366" s="7">
        <v>5</v>
      </c>
      <c r="K366" t="s">
        <v>89</v>
      </c>
      <c r="L366" s="8">
        <v>17</v>
      </c>
    </row>
    <row r="367" spans="1:12" x14ac:dyDescent="0.25">
      <c r="A367" s="7">
        <v>7</v>
      </c>
      <c r="B367" t="s">
        <v>7</v>
      </c>
      <c r="C367" s="7">
        <v>9</v>
      </c>
      <c r="D367" s="7">
        <v>0</v>
      </c>
      <c r="E367" s="7">
        <v>0</v>
      </c>
      <c r="F367" s="7">
        <v>9</v>
      </c>
      <c r="G367" s="7">
        <v>131</v>
      </c>
      <c r="H367" t="s">
        <v>89</v>
      </c>
      <c r="I367" s="8">
        <v>288</v>
      </c>
      <c r="J367" s="7">
        <v>0</v>
      </c>
      <c r="K367" t="s">
        <v>89</v>
      </c>
      <c r="L367" s="8">
        <v>18</v>
      </c>
    </row>
    <row r="369" spans="1:12" x14ac:dyDescent="0.25">
      <c r="A369" s="4" t="s">
        <v>168</v>
      </c>
    </row>
    <row r="370" spans="1:12" x14ac:dyDescent="0.25">
      <c r="C370" s="5" t="s">
        <v>82</v>
      </c>
      <c r="D370" s="5" t="s">
        <v>83</v>
      </c>
      <c r="E370" s="5" t="s">
        <v>84</v>
      </c>
      <c r="F370" s="5" t="s">
        <v>85</v>
      </c>
      <c r="H370" s="6" t="s">
        <v>86</v>
      </c>
      <c r="K370" s="6" t="s">
        <v>87</v>
      </c>
    </row>
    <row r="371" spans="1:12" x14ac:dyDescent="0.25">
      <c r="A371" s="7">
        <v>1</v>
      </c>
      <c r="B371" t="s">
        <v>63</v>
      </c>
      <c r="C371" s="7">
        <v>9</v>
      </c>
      <c r="D371" s="7">
        <v>9</v>
      </c>
      <c r="E371" s="7">
        <v>0</v>
      </c>
      <c r="F371" s="7">
        <v>0</v>
      </c>
      <c r="G371" s="7">
        <v>209</v>
      </c>
      <c r="H371" t="s">
        <v>89</v>
      </c>
      <c r="I371" s="8">
        <v>119</v>
      </c>
      <c r="J371" s="7">
        <v>18</v>
      </c>
      <c r="K371" t="s">
        <v>89</v>
      </c>
      <c r="L371" s="8">
        <v>0</v>
      </c>
    </row>
    <row r="372" spans="1:12" x14ac:dyDescent="0.25">
      <c r="A372" s="7">
        <v>2</v>
      </c>
      <c r="B372" t="s">
        <v>50</v>
      </c>
      <c r="C372" s="7">
        <v>10</v>
      </c>
      <c r="D372" s="7">
        <v>7</v>
      </c>
      <c r="E372" s="7">
        <v>0</v>
      </c>
      <c r="F372" s="7">
        <v>3</v>
      </c>
      <c r="G372" s="7">
        <v>263</v>
      </c>
      <c r="H372" t="s">
        <v>89</v>
      </c>
      <c r="I372" s="8">
        <v>166</v>
      </c>
      <c r="J372" s="7">
        <v>14</v>
      </c>
      <c r="K372" t="s">
        <v>89</v>
      </c>
      <c r="L372" s="8">
        <v>6</v>
      </c>
    </row>
    <row r="373" spans="1:12" x14ac:dyDescent="0.25">
      <c r="A373" s="7">
        <v>3</v>
      </c>
      <c r="B373" t="s">
        <v>169</v>
      </c>
      <c r="C373" s="7">
        <v>11</v>
      </c>
      <c r="D373" s="7">
        <v>7</v>
      </c>
      <c r="E373" s="7">
        <v>0</v>
      </c>
      <c r="F373" s="7">
        <v>4</v>
      </c>
      <c r="G373" s="7">
        <v>268</v>
      </c>
      <c r="H373" t="s">
        <v>89</v>
      </c>
      <c r="I373" s="8">
        <v>202</v>
      </c>
      <c r="J373" s="7">
        <v>14</v>
      </c>
      <c r="K373" t="s">
        <v>89</v>
      </c>
      <c r="L373" s="8">
        <v>8</v>
      </c>
    </row>
    <row r="374" spans="1:12" x14ac:dyDescent="0.25">
      <c r="A374" s="7">
        <v>4</v>
      </c>
      <c r="B374" t="s">
        <v>17</v>
      </c>
      <c r="C374" s="7">
        <v>9</v>
      </c>
      <c r="D374" s="7">
        <v>1</v>
      </c>
      <c r="E374" s="7">
        <v>0</v>
      </c>
      <c r="F374" s="7">
        <v>8</v>
      </c>
      <c r="G374" s="7">
        <v>153</v>
      </c>
      <c r="H374" t="s">
        <v>89</v>
      </c>
      <c r="I374" s="8">
        <v>207</v>
      </c>
      <c r="J374" s="7">
        <v>2</v>
      </c>
      <c r="K374" t="s">
        <v>89</v>
      </c>
      <c r="L374" s="8">
        <v>16</v>
      </c>
    </row>
    <row r="375" spans="1:12" x14ac:dyDescent="0.25">
      <c r="A375" s="7">
        <v>5</v>
      </c>
      <c r="B375" t="s">
        <v>123</v>
      </c>
      <c r="C375" s="7">
        <v>9</v>
      </c>
      <c r="D375" s="7">
        <v>0</v>
      </c>
      <c r="E375" s="7">
        <v>0</v>
      </c>
      <c r="F375" s="7">
        <v>9</v>
      </c>
      <c r="G375" s="7">
        <v>69</v>
      </c>
      <c r="H375" t="s">
        <v>89</v>
      </c>
      <c r="I375" s="8">
        <v>268</v>
      </c>
      <c r="J375" s="7">
        <v>0</v>
      </c>
      <c r="K375" t="s">
        <v>89</v>
      </c>
      <c r="L375" s="8">
        <v>18</v>
      </c>
    </row>
    <row r="377" spans="1:12" x14ac:dyDescent="0.25">
      <c r="A377" s="4" t="s">
        <v>170</v>
      </c>
    </row>
    <row r="378" spans="1:12" x14ac:dyDescent="0.25">
      <c r="C378" s="5" t="s">
        <v>82</v>
      </c>
      <c r="D378" s="5" t="s">
        <v>83</v>
      </c>
      <c r="E378" s="5" t="s">
        <v>84</v>
      </c>
      <c r="F378" s="5" t="s">
        <v>85</v>
      </c>
      <c r="H378" s="6" t="s">
        <v>86</v>
      </c>
      <c r="K378" s="6" t="s">
        <v>87</v>
      </c>
    </row>
    <row r="379" spans="1:12" x14ac:dyDescent="0.25">
      <c r="A379" s="7">
        <v>1</v>
      </c>
      <c r="B379" t="s">
        <v>10</v>
      </c>
      <c r="C379" s="7">
        <v>9</v>
      </c>
      <c r="D379" s="7">
        <v>9</v>
      </c>
      <c r="E379" s="7">
        <v>0</v>
      </c>
      <c r="F379" s="7">
        <v>0</v>
      </c>
      <c r="G379" s="7">
        <v>336</v>
      </c>
      <c r="H379" t="s">
        <v>89</v>
      </c>
      <c r="I379" s="8">
        <v>120</v>
      </c>
      <c r="J379" s="7">
        <v>18</v>
      </c>
      <c r="K379" t="s">
        <v>89</v>
      </c>
      <c r="L379" s="8">
        <v>0</v>
      </c>
    </row>
    <row r="380" spans="1:12" x14ac:dyDescent="0.25">
      <c r="A380" s="7">
        <v>2</v>
      </c>
      <c r="B380" t="s">
        <v>8</v>
      </c>
      <c r="C380" s="7">
        <v>8</v>
      </c>
      <c r="D380" s="7">
        <v>6</v>
      </c>
      <c r="E380" s="7">
        <v>0</v>
      </c>
      <c r="F380" s="7">
        <v>2</v>
      </c>
      <c r="G380" s="7">
        <v>201</v>
      </c>
      <c r="H380" t="s">
        <v>89</v>
      </c>
      <c r="I380" s="8">
        <v>143</v>
      </c>
      <c r="J380" s="7">
        <v>12</v>
      </c>
      <c r="K380" t="s">
        <v>89</v>
      </c>
      <c r="L380" s="8">
        <v>4</v>
      </c>
    </row>
    <row r="381" spans="1:12" x14ac:dyDescent="0.25">
      <c r="A381" s="7">
        <v>3</v>
      </c>
      <c r="B381" t="s">
        <v>124</v>
      </c>
      <c r="C381" s="7">
        <v>9</v>
      </c>
      <c r="D381" s="7">
        <v>4</v>
      </c>
      <c r="E381" s="7">
        <v>0</v>
      </c>
      <c r="F381" s="7">
        <v>5</v>
      </c>
      <c r="G381" s="7">
        <v>174</v>
      </c>
      <c r="H381" t="s">
        <v>89</v>
      </c>
      <c r="I381" s="8">
        <v>176</v>
      </c>
      <c r="J381" s="7">
        <v>8</v>
      </c>
      <c r="K381" t="s">
        <v>89</v>
      </c>
      <c r="L381" s="8">
        <v>10</v>
      </c>
    </row>
    <row r="382" spans="1:12" x14ac:dyDescent="0.25">
      <c r="A382" s="7">
        <v>4</v>
      </c>
      <c r="B382" t="s">
        <v>135</v>
      </c>
      <c r="C382" s="7">
        <v>9</v>
      </c>
      <c r="D382" s="7">
        <v>3</v>
      </c>
      <c r="E382" s="7">
        <v>0</v>
      </c>
      <c r="F382" s="7">
        <v>6</v>
      </c>
      <c r="G382" s="7">
        <v>165</v>
      </c>
      <c r="H382" t="s">
        <v>89</v>
      </c>
      <c r="I382" s="8">
        <v>199</v>
      </c>
      <c r="J382" s="7">
        <v>6</v>
      </c>
      <c r="K382" t="s">
        <v>89</v>
      </c>
      <c r="L382" s="8">
        <v>12</v>
      </c>
    </row>
    <row r="383" spans="1:12" x14ac:dyDescent="0.25">
      <c r="A383" s="7">
        <v>5</v>
      </c>
      <c r="B383" t="s">
        <v>78</v>
      </c>
      <c r="C383" s="7">
        <v>9</v>
      </c>
      <c r="D383" s="7">
        <v>0</v>
      </c>
      <c r="E383" s="7">
        <v>0</v>
      </c>
      <c r="F383" s="7">
        <v>9</v>
      </c>
      <c r="G383" s="7">
        <v>60</v>
      </c>
      <c r="H383" t="s">
        <v>89</v>
      </c>
      <c r="I383" s="8">
        <v>298</v>
      </c>
      <c r="J383" s="7">
        <v>0</v>
      </c>
      <c r="K383" t="s">
        <v>89</v>
      </c>
      <c r="L383" s="8">
        <v>18</v>
      </c>
    </row>
    <row r="385" spans="1:12" x14ac:dyDescent="0.25">
      <c r="A385" s="4" t="s">
        <v>171</v>
      </c>
    </row>
    <row r="386" spans="1:12" x14ac:dyDescent="0.25">
      <c r="C386" s="5" t="s">
        <v>82</v>
      </c>
      <c r="D386" s="5" t="s">
        <v>83</v>
      </c>
      <c r="E386" s="5" t="s">
        <v>84</v>
      </c>
      <c r="F386" s="5" t="s">
        <v>85</v>
      </c>
      <c r="H386" s="6" t="s">
        <v>86</v>
      </c>
      <c r="K386" s="6" t="s">
        <v>87</v>
      </c>
    </row>
    <row r="387" spans="1:12" x14ac:dyDescent="0.25">
      <c r="A387" s="7">
        <v>1</v>
      </c>
      <c r="B387" t="s">
        <v>93</v>
      </c>
      <c r="C387" s="7">
        <v>12</v>
      </c>
      <c r="D387" s="7">
        <v>11</v>
      </c>
      <c r="E387" s="7">
        <v>1</v>
      </c>
      <c r="F387" s="7">
        <v>0</v>
      </c>
      <c r="G387" s="7">
        <v>305</v>
      </c>
      <c r="H387" t="s">
        <v>89</v>
      </c>
      <c r="I387" s="8">
        <v>153</v>
      </c>
      <c r="J387" s="7">
        <v>23</v>
      </c>
      <c r="K387" t="s">
        <v>89</v>
      </c>
      <c r="L387" s="8">
        <v>1</v>
      </c>
    </row>
    <row r="388" spans="1:12" x14ac:dyDescent="0.25">
      <c r="A388" s="7">
        <v>2</v>
      </c>
      <c r="B388" t="s">
        <v>165</v>
      </c>
      <c r="C388" s="7">
        <v>10</v>
      </c>
      <c r="D388" s="7">
        <v>8</v>
      </c>
      <c r="E388" s="7">
        <v>1</v>
      </c>
      <c r="F388" s="7">
        <v>1</v>
      </c>
      <c r="G388" s="7">
        <v>190</v>
      </c>
      <c r="H388" t="s">
        <v>89</v>
      </c>
      <c r="I388" s="8">
        <v>136</v>
      </c>
      <c r="J388" s="7">
        <v>17</v>
      </c>
      <c r="K388" t="s">
        <v>89</v>
      </c>
      <c r="L388" s="8">
        <v>3</v>
      </c>
    </row>
    <row r="389" spans="1:12" x14ac:dyDescent="0.25">
      <c r="A389" s="7">
        <v>3</v>
      </c>
      <c r="B389" t="s">
        <v>63</v>
      </c>
      <c r="C389" s="7">
        <v>12</v>
      </c>
      <c r="D389" s="7">
        <v>4</v>
      </c>
      <c r="E389" s="7">
        <v>2</v>
      </c>
      <c r="F389" s="7">
        <v>6</v>
      </c>
      <c r="G389" s="7">
        <v>178</v>
      </c>
      <c r="H389" t="s">
        <v>89</v>
      </c>
      <c r="I389" s="8">
        <v>201</v>
      </c>
      <c r="J389" s="7">
        <v>10</v>
      </c>
      <c r="K389" t="s">
        <v>89</v>
      </c>
      <c r="L389" s="8">
        <v>14</v>
      </c>
    </row>
    <row r="390" spans="1:12" x14ac:dyDescent="0.25">
      <c r="A390" s="7">
        <v>4</v>
      </c>
      <c r="B390" t="s">
        <v>97</v>
      </c>
      <c r="C390" s="7">
        <v>11</v>
      </c>
      <c r="D390" s="7">
        <v>4</v>
      </c>
      <c r="E390" s="7">
        <v>1</v>
      </c>
      <c r="F390" s="7">
        <v>6</v>
      </c>
      <c r="G390" s="7">
        <v>130</v>
      </c>
      <c r="H390" t="s">
        <v>89</v>
      </c>
      <c r="I390" s="8">
        <v>161</v>
      </c>
      <c r="J390" s="7">
        <v>9</v>
      </c>
      <c r="K390" t="s">
        <v>89</v>
      </c>
      <c r="L390" s="8">
        <v>13</v>
      </c>
    </row>
    <row r="391" spans="1:12" x14ac:dyDescent="0.25">
      <c r="A391" s="7">
        <v>5</v>
      </c>
      <c r="B391" t="s">
        <v>91</v>
      </c>
      <c r="C391" s="7">
        <v>12</v>
      </c>
      <c r="D391" s="7">
        <v>4</v>
      </c>
      <c r="E391" s="7">
        <v>0</v>
      </c>
      <c r="F391" s="7">
        <v>8</v>
      </c>
      <c r="G391" s="7">
        <v>177</v>
      </c>
      <c r="H391" t="s">
        <v>89</v>
      </c>
      <c r="I391" s="8">
        <v>194</v>
      </c>
      <c r="J391" s="7">
        <v>8</v>
      </c>
      <c r="K391" t="s">
        <v>89</v>
      </c>
      <c r="L391" s="8">
        <v>16</v>
      </c>
    </row>
    <row r="392" spans="1:12" x14ac:dyDescent="0.25">
      <c r="A392" s="7">
        <v>6</v>
      </c>
      <c r="B392" t="s">
        <v>120</v>
      </c>
      <c r="C392" s="7">
        <v>13</v>
      </c>
      <c r="D392" s="7">
        <v>1</v>
      </c>
      <c r="E392" s="7">
        <v>1</v>
      </c>
      <c r="F392" s="7">
        <v>11</v>
      </c>
      <c r="G392" s="7">
        <v>144</v>
      </c>
      <c r="H392" t="s">
        <v>89</v>
      </c>
      <c r="I392" s="8">
        <v>279</v>
      </c>
      <c r="J392" s="7">
        <v>3</v>
      </c>
      <c r="K392" t="s">
        <v>89</v>
      </c>
      <c r="L392" s="8">
        <v>23</v>
      </c>
    </row>
    <row r="394" spans="1:12" x14ac:dyDescent="0.25">
      <c r="A394" s="4" t="s">
        <v>172</v>
      </c>
    </row>
    <row r="395" spans="1:12" x14ac:dyDescent="0.25">
      <c r="C395" s="5" t="s">
        <v>82</v>
      </c>
      <c r="D395" s="5" t="s">
        <v>83</v>
      </c>
      <c r="E395" s="5" t="s">
        <v>84</v>
      </c>
      <c r="F395" s="5" t="s">
        <v>85</v>
      </c>
      <c r="H395" s="6" t="s">
        <v>86</v>
      </c>
      <c r="K395" s="6" t="s">
        <v>87</v>
      </c>
    </row>
    <row r="396" spans="1:12" x14ac:dyDescent="0.25">
      <c r="A396" s="7">
        <v>1</v>
      </c>
      <c r="B396" t="s">
        <v>137</v>
      </c>
      <c r="C396" s="7">
        <v>9</v>
      </c>
      <c r="D396" s="7">
        <v>8</v>
      </c>
      <c r="E396" s="7">
        <v>0</v>
      </c>
      <c r="F396" s="7">
        <v>1</v>
      </c>
      <c r="G396" s="7">
        <v>226</v>
      </c>
      <c r="H396" t="s">
        <v>89</v>
      </c>
      <c r="I396" s="8">
        <v>106</v>
      </c>
      <c r="J396" s="7">
        <v>16</v>
      </c>
      <c r="K396" t="s">
        <v>89</v>
      </c>
      <c r="L396" s="8">
        <v>2</v>
      </c>
    </row>
    <row r="397" spans="1:12" x14ac:dyDescent="0.25">
      <c r="A397" s="7">
        <v>2</v>
      </c>
      <c r="B397" t="s">
        <v>6</v>
      </c>
      <c r="C397" s="7">
        <v>8</v>
      </c>
      <c r="D397" s="7">
        <v>5</v>
      </c>
      <c r="E397" s="7">
        <v>1</v>
      </c>
      <c r="F397" s="7">
        <v>2</v>
      </c>
      <c r="G397" s="7">
        <v>160</v>
      </c>
      <c r="H397" t="s">
        <v>89</v>
      </c>
      <c r="I397" s="8">
        <v>113</v>
      </c>
      <c r="J397" s="7">
        <v>11</v>
      </c>
      <c r="K397" t="s">
        <v>89</v>
      </c>
      <c r="L397" s="8">
        <v>5</v>
      </c>
    </row>
    <row r="398" spans="1:12" x14ac:dyDescent="0.25">
      <c r="A398" s="7">
        <v>3</v>
      </c>
      <c r="B398" t="s">
        <v>57</v>
      </c>
      <c r="C398" s="7">
        <v>9</v>
      </c>
      <c r="D398" s="7">
        <v>5</v>
      </c>
      <c r="E398" s="7">
        <v>1</v>
      </c>
      <c r="F398" s="7">
        <v>3</v>
      </c>
      <c r="G398" s="7">
        <v>213</v>
      </c>
      <c r="H398" t="s">
        <v>89</v>
      </c>
      <c r="I398" s="8">
        <v>150</v>
      </c>
      <c r="J398" s="7">
        <v>11</v>
      </c>
      <c r="K398" t="s">
        <v>89</v>
      </c>
      <c r="L398" s="8">
        <v>7</v>
      </c>
    </row>
    <row r="399" spans="1:12" x14ac:dyDescent="0.25">
      <c r="A399" s="7">
        <v>4</v>
      </c>
      <c r="B399" t="s">
        <v>90</v>
      </c>
      <c r="C399" s="7">
        <v>8</v>
      </c>
      <c r="D399" s="7">
        <v>2</v>
      </c>
      <c r="E399" s="7">
        <v>0</v>
      </c>
      <c r="F399" s="7">
        <v>6</v>
      </c>
      <c r="G399" s="7">
        <v>91</v>
      </c>
      <c r="H399" t="s">
        <v>89</v>
      </c>
      <c r="I399" s="8">
        <v>201</v>
      </c>
      <c r="J399" s="7">
        <v>4</v>
      </c>
      <c r="K399" t="s">
        <v>89</v>
      </c>
      <c r="L399" s="8">
        <v>12</v>
      </c>
    </row>
    <row r="400" spans="1:12" x14ac:dyDescent="0.25">
      <c r="A400" s="7">
        <v>5</v>
      </c>
      <c r="B400" t="s">
        <v>99</v>
      </c>
      <c r="C400" s="7">
        <v>10</v>
      </c>
      <c r="D400" s="7">
        <v>1</v>
      </c>
      <c r="E400" s="7">
        <v>0</v>
      </c>
      <c r="F400" s="7">
        <v>9</v>
      </c>
      <c r="G400" s="7">
        <v>97</v>
      </c>
      <c r="H400" t="s">
        <v>89</v>
      </c>
      <c r="I400" s="8">
        <v>217</v>
      </c>
      <c r="J400" s="7">
        <v>2</v>
      </c>
      <c r="K400" t="s">
        <v>89</v>
      </c>
      <c r="L400" s="8">
        <v>18</v>
      </c>
    </row>
    <row r="402" spans="1:12" x14ac:dyDescent="0.25">
      <c r="A402" s="4" t="s">
        <v>349</v>
      </c>
    </row>
    <row r="403" spans="1:12" x14ac:dyDescent="0.25">
      <c r="C403" s="5" t="s">
        <v>82</v>
      </c>
      <c r="D403" s="5" t="s">
        <v>83</v>
      </c>
      <c r="E403" s="5" t="s">
        <v>84</v>
      </c>
      <c r="F403" s="5" t="s">
        <v>85</v>
      </c>
      <c r="H403" s="6" t="s">
        <v>86</v>
      </c>
      <c r="K403" s="6" t="s">
        <v>87</v>
      </c>
    </row>
    <row r="404" spans="1:12" x14ac:dyDescent="0.25">
      <c r="A404" s="7">
        <v>1</v>
      </c>
      <c r="B404" t="s">
        <v>9</v>
      </c>
      <c r="C404" s="7">
        <v>4</v>
      </c>
      <c r="D404" s="7">
        <v>4</v>
      </c>
      <c r="E404" s="7">
        <v>0</v>
      </c>
      <c r="F404" s="7">
        <v>0</v>
      </c>
      <c r="G404" s="7">
        <v>8</v>
      </c>
      <c r="H404" t="s">
        <v>89</v>
      </c>
      <c r="I404" s="8">
        <v>0</v>
      </c>
      <c r="J404" s="7">
        <v>8</v>
      </c>
      <c r="K404" t="s">
        <v>89</v>
      </c>
      <c r="L404" s="8">
        <v>0</v>
      </c>
    </row>
    <row r="405" spans="1:12" x14ac:dyDescent="0.25">
      <c r="A405" s="7">
        <v>2</v>
      </c>
      <c r="B405" t="s">
        <v>11</v>
      </c>
      <c r="C405" s="7">
        <v>4</v>
      </c>
      <c r="D405" s="7">
        <v>3</v>
      </c>
      <c r="E405" s="7">
        <v>0</v>
      </c>
      <c r="F405" s="7">
        <v>1</v>
      </c>
      <c r="G405" s="7">
        <v>6</v>
      </c>
      <c r="H405" t="s">
        <v>89</v>
      </c>
      <c r="I405" s="8">
        <v>2</v>
      </c>
      <c r="J405" s="7">
        <v>6</v>
      </c>
      <c r="K405" t="s">
        <v>89</v>
      </c>
      <c r="L405" s="8">
        <v>2</v>
      </c>
    </row>
    <row r="406" spans="1:12" x14ac:dyDescent="0.25">
      <c r="A406" s="7">
        <v>3</v>
      </c>
      <c r="B406" t="s">
        <v>18</v>
      </c>
      <c r="C406" s="7">
        <v>2</v>
      </c>
      <c r="D406" s="7">
        <v>0</v>
      </c>
      <c r="E406" s="7">
        <v>1</v>
      </c>
      <c r="F406" s="7">
        <v>1</v>
      </c>
      <c r="G406" s="7">
        <v>1</v>
      </c>
      <c r="H406" t="s">
        <v>89</v>
      </c>
      <c r="I406" s="8">
        <v>3</v>
      </c>
      <c r="J406" s="7">
        <v>1</v>
      </c>
      <c r="K406" t="s">
        <v>89</v>
      </c>
      <c r="L406" s="8">
        <v>3</v>
      </c>
    </row>
    <row r="407" spans="1:12" x14ac:dyDescent="0.25">
      <c r="A407" s="7">
        <v>4</v>
      </c>
      <c r="B407" t="s">
        <v>50</v>
      </c>
      <c r="C407" s="7">
        <v>4</v>
      </c>
      <c r="D407" s="7">
        <v>0</v>
      </c>
      <c r="E407" s="7">
        <v>1</v>
      </c>
      <c r="F407" s="7">
        <v>3</v>
      </c>
      <c r="G407" s="7">
        <v>1</v>
      </c>
      <c r="H407" t="s">
        <v>89</v>
      </c>
      <c r="I407" s="8">
        <v>7</v>
      </c>
      <c r="J407" s="7">
        <v>1</v>
      </c>
      <c r="K407" t="s">
        <v>89</v>
      </c>
      <c r="L407" s="8">
        <v>7</v>
      </c>
    </row>
    <row r="408" spans="1:12" x14ac:dyDescent="0.25">
      <c r="A408" s="7">
        <v>5</v>
      </c>
      <c r="B408" t="s">
        <v>169</v>
      </c>
      <c r="C408" s="7">
        <v>2</v>
      </c>
      <c r="D408" s="7">
        <v>0</v>
      </c>
      <c r="E408" s="7">
        <v>0</v>
      </c>
      <c r="F408" s="7">
        <v>2</v>
      </c>
      <c r="G408" s="7">
        <v>0</v>
      </c>
      <c r="H408" t="s">
        <v>89</v>
      </c>
      <c r="I408" s="8">
        <v>4</v>
      </c>
      <c r="J408" s="7">
        <v>0</v>
      </c>
      <c r="K408" t="s">
        <v>89</v>
      </c>
      <c r="L408" s="8">
        <v>4</v>
      </c>
    </row>
    <row r="410" spans="1:12" x14ac:dyDescent="0.25">
      <c r="A410" s="4" t="s">
        <v>350</v>
      </c>
    </row>
    <row r="411" spans="1:12" x14ac:dyDescent="0.25">
      <c r="C411" s="5" t="s">
        <v>82</v>
      </c>
      <c r="D411" s="5" t="s">
        <v>83</v>
      </c>
      <c r="E411" s="5" t="s">
        <v>84</v>
      </c>
      <c r="F411" s="5" t="s">
        <v>85</v>
      </c>
      <c r="H411" s="6" t="s">
        <v>86</v>
      </c>
      <c r="K411" s="6" t="s">
        <v>87</v>
      </c>
    </row>
    <row r="412" spans="1:12" x14ac:dyDescent="0.25">
      <c r="A412" s="7">
        <v>1</v>
      </c>
      <c r="B412" t="s">
        <v>79</v>
      </c>
      <c r="C412" s="7">
        <v>2</v>
      </c>
      <c r="D412" s="7">
        <v>2</v>
      </c>
      <c r="E412" s="7">
        <v>0</v>
      </c>
      <c r="F412" s="7">
        <v>0</v>
      </c>
      <c r="G412" s="7">
        <v>4</v>
      </c>
      <c r="H412" t="s">
        <v>89</v>
      </c>
      <c r="I412" s="8">
        <v>0</v>
      </c>
      <c r="J412" s="7">
        <v>4</v>
      </c>
      <c r="K412" t="s">
        <v>89</v>
      </c>
      <c r="L412" s="8">
        <v>0</v>
      </c>
    </row>
    <row r="413" spans="1:12" x14ac:dyDescent="0.25">
      <c r="A413" s="7">
        <v>2</v>
      </c>
      <c r="B413" t="s">
        <v>7</v>
      </c>
      <c r="C413" s="7">
        <v>2</v>
      </c>
      <c r="D413" s="7">
        <v>1</v>
      </c>
      <c r="E413" s="7">
        <v>0</v>
      </c>
      <c r="F413" s="7">
        <v>1</v>
      </c>
      <c r="G413" s="7">
        <v>2</v>
      </c>
      <c r="H413" t="s">
        <v>89</v>
      </c>
      <c r="I413" s="8">
        <v>2</v>
      </c>
      <c r="J413" s="7">
        <v>2</v>
      </c>
      <c r="K413" t="s">
        <v>89</v>
      </c>
      <c r="L413" s="8">
        <v>2</v>
      </c>
    </row>
    <row r="414" spans="1:12" x14ac:dyDescent="0.25">
      <c r="A414" s="7">
        <v>3</v>
      </c>
      <c r="B414" t="s">
        <v>93</v>
      </c>
      <c r="C414" s="7">
        <v>2</v>
      </c>
      <c r="D414" s="7">
        <v>1</v>
      </c>
      <c r="E414" s="7">
        <v>0</v>
      </c>
      <c r="F414" s="7">
        <v>1</v>
      </c>
      <c r="G414" s="7">
        <v>2</v>
      </c>
      <c r="H414" t="s">
        <v>89</v>
      </c>
      <c r="I414" s="8">
        <v>2</v>
      </c>
      <c r="J414" s="7">
        <v>2</v>
      </c>
      <c r="K414" t="s">
        <v>89</v>
      </c>
      <c r="L414" s="8">
        <v>2</v>
      </c>
    </row>
    <row r="415" spans="1:12" x14ac:dyDescent="0.25">
      <c r="A415" s="7">
        <v>4</v>
      </c>
      <c r="B415" t="s">
        <v>63</v>
      </c>
      <c r="C415" s="7">
        <v>2</v>
      </c>
      <c r="D415" s="7">
        <v>0</v>
      </c>
      <c r="E415" s="7">
        <v>0</v>
      </c>
      <c r="F415" s="7">
        <v>2</v>
      </c>
      <c r="G415" s="7">
        <v>0</v>
      </c>
      <c r="H415" t="s">
        <v>89</v>
      </c>
      <c r="I415" s="8">
        <v>4</v>
      </c>
      <c r="J415" s="7">
        <v>0</v>
      </c>
      <c r="K415" t="s">
        <v>89</v>
      </c>
      <c r="L415" s="8">
        <v>4</v>
      </c>
    </row>
    <row r="417" spans="1:12" x14ac:dyDescent="0.25">
      <c r="A417" s="4" t="s">
        <v>351</v>
      </c>
    </row>
    <row r="418" spans="1:12" x14ac:dyDescent="0.25">
      <c r="C418" s="5" t="s">
        <v>82</v>
      </c>
      <c r="D418" s="5" t="s">
        <v>83</v>
      </c>
      <c r="E418" s="5" t="s">
        <v>84</v>
      </c>
      <c r="F418" s="5" t="s">
        <v>85</v>
      </c>
      <c r="H418" s="6" t="s">
        <v>86</v>
      </c>
      <c r="K418" s="6" t="s">
        <v>87</v>
      </c>
    </row>
    <row r="419" spans="1:12" x14ac:dyDescent="0.25">
      <c r="A419" s="7">
        <v>1</v>
      </c>
      <c r="B419" t="s">
        <v>120</v>
      </c>
      <c r="C419" s="7">
        <v>1</v>
      </c>
      <c r="D419" s="7">
        <v>1</v>
      </c>
      <c r="E419" s="7">
        <v>0</v>
      </c>
      <c r="F419" s="7">
        <v>0</v>
      </c>
      <c r="G419" s="7">
        <v>4</v>
      </c>
      <c r="H419" t="s">
        <v>89</v>
      </c>
      <c r="I419" s="8">
        <v>0</v>
      </c>
      <c r="J419" s="7">
        <v>2</v>
      </c>
      <c r="K419" t="s">
        <v>89</v>
      </c>
      <c r="L419" s="8">
        <v>0</v>
      </c>
    </row>
    <row r="420" spans="1:12" x14ac:dyDescent="0.25">
      <c r="A420" s="7">
        <v>2</v>
      </c>
      <c r="B420" t="s">
        <v>123</v>
      </c>
      <c r="C420" s="7">
        <v>1</v>
      </c>
      <c r="D420" s="7">
        <v>0</v>
      </c>
      <c r="E420" s="7">
        <v>1</v>
      </c>
      <c r="F420" s="7">
        <v>0</v>
      </c>
      <c r="G420" s="7">
        <v>2</v>
      </c>
      <c r="H420" t="s">
        <v>89</v>
      </c>
      <c r="I420" s="8">
        <v>2</v>
      </c>
      <c r="J420" s="7">
        <v>1</v>
      </c>
      <c r="K420" t="s">
        <v>89</v>
      </c>
      <c r="L420" s="8">
        <v>1</v>
      </c>
    </row>
    <row r="421" spans="1:12" x14ac:dyDescent="0.25">
      <c r="B421" t="s">
        <v>50</v>
      </c>
      <c r="C421" s="7">
        <v>1</v>
      </c>
      <c r="D421" s="7">
        <v>0</v>
      </c>
      <c r="E421" s="7">
        <v>1</v>
      </c>
      <c r="F421" s="7">
        <v>0</v>
      </c>
      <c r="G421" s="7">
        <v>2</v>
      </c>
      <c r="H421" t="s">
        <v>89</v>
      </c>
      <c r="I421" s="8">
        <v>2</v>
      </c>
      <c r="J421" s="7">
        <v>1</v>
      </c>
      <c r="K421" t="s">
        <v>89</v>
      </c>
      <c r="L421" s="8">
        <v>1</v>
      </c>
    </row>
    <row r="422" spans="1:12" x14ac:dyDescent="0.25">
      <c r="A422" s="7">
        <v>4</v>
      </c>
      <c r="B422" t="s">
        <v>46</v>
      </c>
      <c r="C422" s="7">
        <v>1</v>
      </c>
      <c r="D422" s="7">
        <v>0</v>
      </c>
      <c r="E422" s="7">
        <v>0</v>
      </c>
      <c r="F422" s="7">
        <v>1</v>
      </c>
      <c r="G422" s="7">
        <v>0</v>
      </c>
      <c r="H422" t="s">
        <v>89</v>
      </c>
      <c r="I422" s="8">
        <v>4</v>
      </c>
      <c r="J422" s="7">
        <v>0</v>
      </c>
      <c r="K422" t="s">
        <v>89</v>
      </c>
      <c r="L422" s="8">
        <v>2</v>
      </c>
    </row>
    <row r="424" spans="1:12" x14ac:dyDescent="0.25">
      <c r="A424" s="4" t="s">
        <v>352</v>
      </c>
    </row>
    <row r="425" spans="1:12" x14ac:dyDescent="0.25">
      <c r="C425" s="5" t="s">
        <v>82</v>
      </c>
      <c r="D425" s="5" t="s">
        <v>83</v>
      </c>
      <c r="E425" s="5" t="s">
        <v>84</v>
      </c>
      <c r="F425" s="5" t="s">
        <v>85</v>
      </c>
      <c r="H425" s="6" t="s">
        <v>86</v>
      </c>
      <c r="K425" s="6" t="s">
        <v>87</v>
      </c>
    </row>
    <row r="426" spans="1:12" x14ac:dyDescent="0.25">
      <c r="A426" s="7">
        <v>1</v>
      </c>
      <c r="B426" t="s">
        <v>90</v>
      </c>
      <c r="C426" s="7">
        <v>1</v>
      </c>
      <c r="D426" s="7">
        <v>1</v>
      </c>
      <c r="E426" s="7">
        <v>0</v>
      </c>
      <c r="F426" s="7">
        <v>0</v>
      </c>
      <c r="G426" s="7">
        <v>4</v>
      </c>
      <c r="H426" t="s">
        <v>89</v>
      </c>
      <c r="I426" s="8">
        <v>0</v>
      </c>
      <c r="J426" s="7">
        <v>2</v>
      </c>
      <c r="K426" t="s">
        <v>89</v>
      </c>
      <c r="L426" s="8">
        <v>0</v>
      </c>
    </row>
    <row r="427" spans="1:12" x14ac:dyDescent="0.25">
      <c r="B427" t="s">
        <v>78</v>
      </c>
      <c r="C427" s="7">
        <v>1</v>
      </c>
      <c r="D427" s="7">
        <v>1</v>
      </c>
      <c r="E427" s="7">
        <v>0</v>
      </c>
      <c r="F427" s="7">
        <v>0</v>
      </c>
      <c r="G427" s="7">
        <v>4</v>
      </c>
      <c r="H427" t="s">
        <v>89</v>
      </c>
      <c r="I427" s="8">
        <v>0</v>
      </c>
      <c r="J427" s="7">
        <v>2</v>
      </c>
      <c r="K427" t="s">
        <v>89</v>
      </c>
      <c r="L427" s="8">
        <v>0</v>
      </c>
    </row>
    <row r="428" spans="1:12" x14ac:dyDescent="0.25">
      <c r="A428" s="7">
        <v>3</v>
      </c>
      <c r="B428" t="s">
        <v>130</v>
      </c>
      <c r="C428" s="7">
        <v>1</v>
      </c>
      <c r="D428" s="7">
        <v>0</v>
      </c>
      <c r="E428" s="7">
        <v>0</v>
      </c>
      <c r="F428" s="7">
        <v>1</v>
      </c>
      <c r="G428" s="7">
        <v>0</v>
      </c>
      <c r="H428" t="s">
        <v>89</v>
      </c>
      <c r="I428" s="8">
        <v>4</v>
      </c>
      <c r="J428" s="7">
        <v>0</v>
      </c>
      <c r="K428" t="s">
        <v>89</v>
      </c>
      <c r="L428" s="8">
        <v>2</v>
      </c>
    </row>
    <row r="429" spans="1:12" x14ac:dyDescent="0.25">
      <c r="B429" t="s">
        <v>169</v>
      </c>
      <c r="C429" s="7">
        <v>1</v>
      </c>
      <c r="D429" s="7">
        <v>0</v>
      </c>
      <c r="E429" s="7">
        <v>0</v>
      </c>
      <c r="F429" s="7">
        <v>1</v>
      </c>
      <c r="G429" s="7">
        <v>0</v>
      </c>
      <c r="H429" t="s">
        <v>89</v>
      </c>
      <c r="I429" s="8">
        <v>4</v>
      </c>
      <c r="J429" s="7">
        <v>0</v>
      </c>
      <c r="K429" t="s">
        <v>89</v>
      </c>
      <c r="L429" s="8">
        <v>2</v>
      </c>
    </row>
    <row r="430" spans="1:12" x14ac:dyDescent="0.25">
      <c r="A430" s="7">
        <v>5</v>
      </c>
      <c r="B430" t="s">
        <v>4</v>
      </c>
      <c r="C430" s="7">
        <v>0</v>
      </c>
      <c r="D430" s="7">
        <v>0</v>
      </c>
      <c r="E430" s="7">
        <v>0</v>
      </c>
      <c r="F430" s="7">
        <v>0</v>
      </c>
      <c r="G430" s="7">
        <v>0</v>
      </c>
      <c r="H430" t="s">
        <v>89</v>
      </c>
      <c r="I430" s="8">
        <v>0</v>
      </c>
      <c r="J430" s="7">
        <v>0</v>
      </c>
      <c r="K430" t="s">
        <v>89</v>
      </c>
      <c r="L430" s="8">
        <v>0</v>
      </c>
    </row>
    <row r="432" spans="1:12" x14ac:dyDescent="0.25">
      <c r="A432" s="4" t="s">
        <v>353</v>
      </c>
    </row>
    <row r="433" spans="1:12" x14ac:dyDescent="0.25">
      <c r="C433" s="5" t="s">
        <v>82</v>
      </c>
      <c r="D433" s="5" t="s">
        <v>83</v>
      </c>
      <c r="E433" s="5" t="s">
        <v>84</v>
      </c>
      <c r="F433" s="5" t="s">
        <v>85</v>
      </c>
      <c r="H433" s="6" t="s">
        <v>86</v>
      </c>
      <c r="K433" s="6" t="s">
        <v>87</v>
      </c>
    </row>
    <row r="434" spans="1:12" x14ac:dyDescent="0.25">
      <c r="A434" s="7">
        <v>1</v>
      </c>
      <c r="B434" t="s">
        <v>63</v>
      </c>
      <c r="C434" s="7">
        <v>1</v>
      </c>
      <c r="D434" s="7">
        <v>1</v>
      </c>
      <c r="E434" s="7">
        <v>0</v>
      </c>
      <c r="F434" s="7">
        <v>0</v>
      </c>
      <c r="G434" s="7">
        <v>4</v>
      </c>
      <c r="H434" t="s">
        <v>89</v>
      </c>
      <c r="I434" s="8">
        <v>0</v>
      </c>
      <c r="J434" s="7">
        <v>2</v>
      </c>
      <c r="K434" t="s">
        <v>89</v>
      </c>
      <c r="L434" s="8">
        <v>0</v>
      </c>
    </row>
    <row r="435" spans="1:12" x14ac:dyDescent="0.25">
      <c r="A435" s="7">
        <v>2</v>
      </c>
      <c r="B435" t="s">
        <v>9</v>
      </c>
      <c r="C435" s="7">
        <v>2</v>
      </c>
      <c r="D435" s="7">
        <v>0</v>
      </c>
      <c r="E435" s="7">
        <v>2</v>
      </c>
      <c r="F435" s="7">
        <v>0</v>
      </c>
      <c r="G435" s="7">
        <v>4</v>
      </c>
      <c r="H435" t="s">
        <v>89</v>
      </c>
      <c r="I435" s="8">
        <v>4</v>
      </c>
      <c r="J435" s="7">
        <v>2</v>
      </c>
      <c r="K435" t="s">
        <v>89</v>
      </c>
      <c r="L435" s="8">
        <v>2</v>
      </c>
    </row>
    <row r="436" spans="1:12" x14ac:dyDescent="0.25">
      <c r="B436" t="s">
        <v>18</v>
      </c>
      <c r="C436" s="7">
        <v>2</v>
      </c>
      <c r="D436" s="7">
        <v>0</v>
      </c>
      <c r="E436" s="7">
        <v>2</v>
      </c>
      <c r="F436" s="7">
        <v>0</v>
      </c>
      <c r="G436" s="7">
        <v>4</v>
      </c>
      <c r="H436" t="s">
        <v>89</v>
      </c>
      <c r="I436" s="8">
        <v>4</v>
      </c>
      <c r="J436" s="7">
        <v>2</v>
      </c>
      <c r="K436" t="s">
        <v>89</v>
      </c>
      <c r="L436" s="8">
        <v>2</v>
      </c>
    </row>
    <row r="437" spans="1:12" x14ac:dyDescent="0.25">
      <c r="A437" s="7">
        <v>4</v>
      </c>
      <c r="B437" t="s">
        <v>354</v>
      </c>
      <c r="C437" s="7">
        <v>1</v>
      </c>
      <c r="D437" s="7">
        <v>0</v>
      </c>
      <c r="E437" s="7">
        <v>1</v>
      </c>
      <c r="F437" s="7">
        <v>0</v>
      </c>
      <c r="G437" s="7">
        <v>2</v>
      </c>
      <c r="H437" t="s">
        <v>89</v>
      </c>
      <c r="I437" s="8">
        <v>2</v>
      </c>
      <c r="J437" s="7">
        <v>1</v>
      </c>
      <c r="K437" t="s">
        <v>89</v>
      </c>
      <c r="L437" s="8">
        <v>1</v>
      </c>
    </row>
    <row r="438" spans="1:12" x14ac:dyDescent="0.25">
      <c r="A438" s="7">
        <v>5</v>
      </c>
      <c r="B438" t="s">
        <v>10</v>
      </c>
      <c r="C438" s="7">
        <v>2</v>
      </c>
      <c r="D438" s="7">
        <v>0</v>
      </c>
      <c r="E438" s="7">
        <v>1</v>
      </c>
      <c r="F438" s="7">
        <v>1</v>
      </c>
      <c r="G438" s="7">
        <v>2</v>
      </c>
      <c r="H438" t="s">
        <v>89</v>
      </c>
      <c r="I438" s="8">
        <v>6</v>
      </c>
      <c r="J438" s="7">
        <v>1</v>
      </c>
      <c r="K438" t="s">
        <v>89</v>
      </c>
      <c r="L438" s="8">
        <v>3</v>
      </c>
    </row>
    <row r="440" spans="1:12" x14ac:dyDescent="0.25">
      <c r="A440" s="4" t="s">
        <v>178</v>
      </c>
    </row>
    <row r="441" spans="1:12" x14ac:dyDescent="0.25">
      <c r="C441" s="5" t="s">
        <v>82</v>
      </c>
      <c r="D441" s="5" t="s">
        <v>83</v>
      </c>
      <c r="E441" s="5" t="s">
        <v>84</v>
      </c>
      <c r="F441" s="5" t="s">
        <v>85</v>
      </c>
      <c r="H441" s="6" t="s">
        <v>86</v>
      </c>
      <c r="K441" s="6" t="s">
        <v>87</v>
      </c>
    </row>
    <row r="443" spans="1:12" x14ac:dyDescent="0.25">
      <c r="A443" s="4" t="s">
        <v>179</v>
      </c>
    </row>
    <row r="444" spans="1:12" x14ac:dyDescent="0.25">
      <c r="C444" s="5" t="s">
        <v>82</v>
      </c>
      <c r="D444" s="5" t="s">
        <v>83</v>
      </c>
      <c r="E444" s="5" t="s">
        <v>84</v>
      </c>
      <c r="F444" s="5" t="s">
        <v>85</v>
      </c>
      <c r="H444" s="6" t="s">
        <v>86</v>
      </c>
      <c r="K444" s="6" t="s">
        <v>87</v>
      </c>
    </row>
    <row r="446" spans="1:12" x14ac:dyDescent="0.25">
      <c r="A446" s="4" t="s">
        <v>180</v>
      </c>
    </row>
    <row r="447" spans="1:12" x14ac:dyDescent="0.25">
      <c r="C447" s="5" t="s">
        <v>82</v>
      </c>
      <c r="D447" s="5" t="s">
        <v>83</v>
      </c>
      <c r="E447" s="5" t="s">
        <v>84</v>
      </c>
      <c r="F447" s="5" t="s">
        <v>85</v>
      </c>
      <c r="H447" s="6" t="s">
        <v>86</v>
      </c>
      <c r="K447" s="6" t="s">
        <v>87</v>
      </c>
    </row>
    <row r="449" spans="1:11" x14ac:dyDescent="0.25">
      <c r="A449" s="4" t="s">
        <v>181</v>
      </c>
    </row>
    <row r="450" spans="1:11" x14ac:dyDescent="0.25">
      <c r="C450" s="5" t="s">
        <v>82</v>
      </c>
      <c r="D450" s="5" t="s">
        <v>83</v>
      </c>
      <c r="E450" s="5" t="s">
        <v>84</v>
      </c>
      <c r="F450" s="5" t="s">
        <v>85</v>
      </c>
      <c r="H450" s="6" t="s">
        <v>86</v>
      </c>
      <c r="K450" s="6" t="s">
        <v>87</v>
      </c>
    </row>
    <row r="452" spans="1:11" x14ac:dyDescent="0.25">
      <c r="A452" s="4" t="s">
        <v>182</v>
      </c>
    </row>
    <row r="453" spans="1:11" x14ac:dyDescent="0.25">
      <c r="C453" s="5" t="s">
        <v>82</v>
      </c>
      <c r="D453" s="5" t="s">
        <v>83</v>
      </c>
      <c r="E453" s="5" t="s">
        <v>84</v>
      </c>
      <c r="F453" s="5" t="s">
        <v>85</v>
      </c>
      <c r="H453" s="6" t="s">
        <v>86</v>
      </c>
      <c r="K453" s="6" t="s">
        <v>87</v>
      </c>
    </row>
    <row r="455" spans="1:11" x14ac:dyDescent="0.25">
      <c r="A455" s="4" t="s">
        <v>183</v>
      </c>
    </row>
    <row r="456" spans="1:11" x14ac:dyDescent="0.25">
      <c r="C456" s="5" t="s">
        <v>82</v>
      </c>
      <c r="D456" s="5" t="s">
        <v>83</v>
      </c>
      <c r="E456" s="5" t="s">
        <v>84</v>
      </c>
      <c r="F456" s="5" t="s">
        <v>85</v>
      </c>
      <c r="H456" s="6" t="s">
        <v>86</v>
      </c>
      <c r="K456" s="6" t="s">
        <v>87</v>
      </c>
    </row>
    <row r="458" spans="1:11" x14ac:dyDescent="0.25">
      <c r="A458" s="4" t="s">
        <v>184</v>
      </c>
    </row>
    <row r="459" spans="1:11" x14ac:dyDescent="0.25">
      <c r="C459" s="5" t="s">
        <v>82</v>
      </c>
      <c r="D459" s="5" t="s">
        <v>83</v>
      </c>
      <c r="E459" s="5" t="s">
        <v>84</v>
      </c>
      <c r="F459" s="5" t="s">
        <v>85</v>
      </c>
      <c r="H459" s="6" t="s">
        <v>86</v>
      </c>
      <c r="K459" s="6" t="s">
        <v>87</v>
      </c>
    </row>
    <row r="461" spans="1:11" x14ac:dyDescent="0.25">
      <c r="A461" s="4" t="s">
        <v>185</v>
      </c>
    </row>
    <row r="462" spans="1:11" x14ac:dyDescent="0.25">
      <c r="C462" s="5" t="s">
        <v>82</v>
      </c>
      <c r="D462" s="5" t="s">
        <v>83</v>
      </c>
      <c r="E462" s="5" t="s">
        <v>84</v>
      </c>
      <c r="F462" s="5" t="s">
        <v>85</v>
      </c>
      <c r="H462" s="6" t="s">
        <v>86</v>
      </c>
      <c r="K462" s="6" t="s">
        <v>87</v>
      </c>
    </row>
    <row r="464" spans="1:11" x14ac:dyDescent="0.25">
      <c r="A464" s="4" t="s">
        <v>186</v>
      </c>
    </row>
    <row r="465" spans="1:11" x14ac:dyDescent="0.25">
      <c r="C465" s="5" t="s">
        <v>82</v>
      </c>
      <c r="D465" s="5" t="s">
        <v>83</v>
      </c>
      <c r="E465" s="5" t="s">
        <v>84</v>
      </c>
      <c r="F465" s="5" t="s">
        <v>85</v>
      </c>
      <c r="H465" s="6" t="s">
        <v>86</v>
      </c>
      <c r="K465" s="6" t="s">
        <v>87</v>
      </c>
    </row>
    <row r="467" spans="1:11" x14ac:dyDescent="0.25">
      <c r="A467" s="4" t="s">
        <v>187</v>
      </c>
    </row>
    <row r="468" spans="1:11" x14ac:dyDescent="0.25">
      <c r="C468" s="5" t="s">
        <v>82</v>
      </c>
      <c r="D468" s="5" t="s">
        <v>83</v>
      </c>
      <c r="E468" s="5" t="s">
        <v>84</v>
      </c>
      <c r="F468" s="5" t="s">
        <v>85</v>
      </c>
      <c r="H468" s="6" t="s">
        <v>86</v>
      </c>
      <c r="K468" s="6" t="s">
        <v>87</v>
      </c>
    </row>
    <row r="470" spans="1:11" x14ac:dyDescent="0.25">
      <c r="A470" s="4" t="s">
        <v>188</v>
      </c>
    </row>
    <row r="471" spans="1:11" x14ac:dyDescent="0.25">
      <c r="C471" s="5" t="s">
        <v>82</v>
      </c>
      <c r="D471" s="5" t="s">
        <v>83</v>
      </c>
      <c r="E471" s="5" t="s">
        <v>84</v>
      </c>
      <c r="F471" s="5" t="s">
        <v>85</v>
      </c>
      <c r="H471" s="6" t="s">
        <v>86</v>
      </c>
      <c r="K471" s="6" t="s">
        <v>87</v>
      </c>
    </row>
    <row r="473" spans="1:11" x14ac:dyDescent="0.25">
      <c r="A473" s="4" t="s">
        <v>189</v>
      </c>
    </row>
    <row r="474" spans="1:11" x14ac:dyDescent="0.25">
      <c r="C474" s="5" t="s">
        <v>82</v>
      </c>
      <c r="D474" s="5" t="s">
        <v>83</v>
      </c>
      <c r="E474" s="5" t="s">
        <v>84</v>
      </c>
      <c r="F474" s="5" t="s">
        <v>85</v>
      </c>
      <c r="H474" s="6" t="s">
        <v>86</v>
      </c>
      <c r="K474" s="6" t="s">
        <v>87</v>
      </c>
    </row>
    <row r="476" spans="1:11" x14ac:dyDescent="0.25">
      <c r="A476" s="4" t="s">
        <v>190</v>
      </c>
    </row>
    <row r="477" spans="1:11" x14ac:dyDescent="0.25">
      <c r="C477" s="5" t="s">
        <v>82</v>
      </c>
      <c r="D477" s="5" t="s">
        <v>83</v>
      </c>
      <c r="E477" s="5" t="s">
        <v>84</v>
      </c>
      <c r="F477" s="5" t="s">
        <v>85</v>
      </c>
      <c r="H477" s="6" t="s">
        <v>86</v>
      </c>
      <c r="K477" s="6" t="s">
        <v>87</v>
      </c>
    </row>
    <row r="479" spans="1:11" x14ac:dyDescent="0.25">
      <c r="A479" s="4" t="s">
        <v>142</v>
      </c>
    </row>
    <row r="480" spans="1:11" x14ac:dyDescent="0.25">
      <c r="C480" s="5" t="s">
        <v>82</v>
      </c>
      <c r="D480" s="5" t="s">
        <v>83</v>
      </c>
      <c r="E480" s="5" t="s">
        <v>84</v>
      </c>
      <c r="F480" s="5" t="s">
        <v>85</v>
      </c>
      <c r="H480" s="6" t="s">
        <v>86</v>
      </c>
      <c r="K480" s="6" t="s">
        <v>87</v>
      </c>
    </row>
    <row r="481" spans="1:12" x14ac:dyDescent="0.25">
      <c r="A481" s="7">
        <v>1</v>
      </c>
      <c r="B481" t="s">
        <v>93</v>
      </c>
      <c r="C481" s="7">
        <v>8</v>
      </c>
      <c r="D481" s="7">
        <v>7</v>
      </c>
      <c r="E481" s="7">
        <v>0</v>
      </c>
      <c r="F481" s="7">
        <v>1</v>
      </c>
      <c r="G481" s="7">
        <v>14</v>
      </c>
      <c r="H481" t="s">
        <v>89</v>
      </c>
      <c r="I481" s="8">
        <v>2</v>
      </c>
      <c r="J481" s="7">
        <v>14</v>
      </c>
      <c r="K481" t="s">
        <v>89</v>
      </c>
      <c r="L481" s="8">
        <v>2</v>
      </c>
    </row>
    <row r="482" spans="1:12" x14ac:dyDescent="0.25">
      <c r="A482" s="7">
        <v>2</v>
      </c>
      <c r="B482" t="s">
        <v>79</v>
      </c>
      <c r="C482" s="7">
        <v>6</v>
      </c>
      <c r="D482" s="7">
        <v>4</v>
      </c>
      <c r="E482" s="7">
        <v>0</v>
      </c>
      <c r="F482" s="7">
        <v>2</v>
      </c>
      <c r="G482" s="7">
        <v>8</v>
      </c>
      <c r="H482" t="s">
        <v>89</v>
      </c>
      <c r="I482" s="8">
        <v>4</v>
      </c>
      <c r="J482" s="7">
        <v>8</v>
      </c>
      <c r="K482" t="s">
        <v>89</v>
      </c>
      <c r="L482" s="8">
        <v>4</v>
      </c>
    </row>
    <row r="483" spans="1:12" x14ac:dyDescent="0.25">
      <c r="A483" s="7">
        <v>3</v>
      </c>
      <c r="B483" t="s">
        <v>10</v>
      </c>
      <c r="C483" s="7">
        <v>6</v>
      </c>
      <c r="D483" s="7">
        <v>4</v>
      </c>
      <c r="E483" s="7">
        <v>0</v>
      </c>
      <c r="F483" s="7">
        <v>2</v>
      </c>
      <c r="G483" s="7">
        <v>8</v>
      </c>
      <c r="H483" t="s">
        <v>89</v>
      </c>
      <c r="I483" s="8">
        <v>4</v>
      </c>
      <c r="J483" s="7">
        <v>8</v>
      </c>
      <c r="K483" t="s">
        <v>89</v>
      </c>
      <c r="L483" s="8">
        <v>4</v>
      </c>
    </row>
    <row r="484" spans="1:12" x14ac:dyDescent="0.25">
      <c r="A484" s="7">
        <v>4</v>
      </c>
      <c r="B484" t="s">
        <v>8</v>
      </c>
      <c r="C484" s="7">
        <v>6</v>
      </c>
      <c r="D484" s="7">
        <v>1</v>
      </c>
      <c r="E484" s="7">
        <v>0</v>
      </c>
      <c r="F484" s="7">
        <v>5</v>
      </c>
      <c r="G484" s="7">
        <v>2</v>
      </c>
      <c r="H484" t="s">
        <v>89</v>
      </c>
      <c r="I484" s="8">
        <v>10</v>
      </c>
      <c r="J484" s="7">
        <v>2</v>
      </c>
      <c r="K484" t="s">
        <v>89</v>
      </c>
      <c r="L484" s="8">
        <v>10</v>
      </c>
    </row>
    <row r="485" spans="1:12" x14ac:dyDescent="0.25">
      <c r="A485" s="7">
        <v>5</v>
      </c>
      <c r="B485" t="s">
        <v>71</v>
      </c>
      <c r="C485" s="7">
        <v>6</v>
      </c>
      <c r="D485" s="7">
        <v>0</v>
      </c>
      <c r="E485" s="7">
        <v>0</v>
      </c>
      <c r="F485" s="7">
        <v>6</v>
      </c>
      <c r="G485" s="7">
        <v>0</v>
      </c>
      <c r="H485" t="s">
        <v>89</v>
      </c>
      <c r="I485" s="8">
        <v>12</v>
      </c>
      <c r="J485" s="7">
        <v>0</v>
      </c>
      <c r="K485" t="s">
        <v>89</v>
      </c>
      <c r="L485" s="8">
        <v>12</v>
      </c>
    </row>
    <row r="487" spans="1:12" x14ac:dyDescent="0.25">
      <c r="A487" s="4" t="s">
        <v>143</v>
      </c>
    </row>
    <row r="488" spans="1:12" x14ac:dyDescent="0.25">
      <c r="C488" s="5" t="s">
        <v>82</v>
      </c>
      <c r="D488" s="5" t="s">
        <v>83</v>
      </c>
      <c r="E488" s="5" t="s">
        <v>84</v>
      </c>
      <c r="F488" s="5" t="s">
        <v>85</v>
      </c>
      <c r="H488" s="6" t="s">
        <v>86</v>
      </c>
      <c r="K488" s="6" t="s">
        <v>87</v>
      </c>
    </row>
    <row r="489" spans="1:12" x14ac:dyDescent="0.25">
      <c r="A489" s="7">
        <v>1</v>
      </c>
      <c r="B489" t="s">
        <v>4</v>
      </c>
      <c r="C489" s="7">
        <v>8</v>
      </c>
      <c r="D489" s="7">
        <v>7</v>
      </c>
      <c r="E489" s="7">
        <v>0</v>
      </c>
      <c r="F489" s="7">
        <v>1</v>
      </c>
      <c r="G489" s="7">
        <v>14</v>
      </c>
      <c r="H489" t="s">
        <v>89</v>
      </c>
      <c r="I489" s="8">
        <v>2</v>
      </c>
      <c r="J489" s="7">
        <v>14</v>
      </c>
      <c r="K489" t="s">
        <v>89</v>
      </c>
      <c r="L489" s="8">
        <v>2</v>
      </c>
    </row>
    <row r="490" spans="1:12" x14ac:dyDescent="0.25">
      <c r="A490" s="7">
        <v>2</v>
      </c>
      <c r="B490" t="s">
        <v>7</v>
      </c>
      <c r="C490" s="7">
        <v>8</v>
      </c>
      <c r="D490" s="7">
        <v>5</v>
      </c>
      <c r="E490" s="7">
        <v>0</v>
      </c>
      <c r="F490" s="7">
        <v>3</v>
      </c>
      <c r="G490" s="7">
        <v>10</v>
      </c>
      <c r="H490" t="s">
        <v>89</v>
      </c>
      <c r="I490" s="8">
        <v>6</v>
      </c>
      <c r="J490" s="7">
        <v>10</v>
      </c>
      <c r="K490" t="s">
        <v>89</v>
      </c>
      <c r="L490" s="8">
        <v>6</v>
      </c>
    </row>
    <row r="491" spans="1:12" x14ac:dyDescent="0.25">
      <c r="A491" s="7">
        <v>3</v>
      </c>
      <c r="B491" t="s">
        <v>103</v>
      </c>
      <c r="C491" s="7">
        <v>8</v>
      </c>
      <c r="D491" s="7">
        <v>3</v>
      </c>
      <c r="E491" s="7">
        <v>1</v>
      </c>
      <c r="F491" s="7">
        <v>4</v>
      </c>
      <c r="G491" s="7">
        <v>7</v>
      </c>
      <c r="H491" t="s">
        <v>89</v>
      </c>
      <c r="I491" s="8">
        <v>9</v>
      </c>
      <c r="J491" s="7">
        <v>7</v>
      </c>
      <c r="K491" t="s">
        <v>89</v>
      </c>
      <c r="L491" s="8">
        <v>9</v>
      </c>
    </row>
    <row r="492" spans="1:12" x14ac:dyDescent="0.25">
      <c r="A492" s="7">
        <v>4</v>
      </c>
      <c r="B492" t="s">
        <v>130</v>
      </c>
      <c r="C492" s="7">
        <v>8</v>
      </c>
      <c r="D492" s="7">
        <v>0</v>
      </c>
      <c r="E492" s="7">
        <v>1</v>
      </c>
      <c r="F492" s="7">
        <v>7</v>
      </c>
      <c r="G492" s="7">
        <v>1</v>
      </c>
      <c r="H492" t="s">
        <v>89</v>
      </c>
      <c r="I492" s="8">
        <v>15</v>
      </c>
      <c r="J492" s="7">
        <v>1</v>
      </c>
      <c r="K492" t="s">
        <v>89</v>
      </c>
      <c r="L492" s="8">
        <v>15</v>
      </c>
    </row>
    <row r="494" spans="1:12" x14ac:dyDescent="0.25">
      <c r="A494" s="4" t="s">
        <v>144</v>
      </c>
    </row>
    <row r="495" spans="1:12" x14ac:dyDescent="0.25">
      <c r="C495" s="5" t="s">
        <v>82</v>
      </c>
      <c r="D495" s="5" t="s">
        <v>83</v>
      </c>
      <c r="E495" s="5" t="s">
        <v>84</v>
      </c>
      <c r="F495" s="5" t="s">
        <v>85</v>
      </c>
      <c r="H495" s="6" t="s">
        <v>86</v>
      </c>
      <c r="K495" s="6" t="s">
        <v>87</v>
      </c>
    </row>
    <row r="496" spans="1:12" x14ac:dyDescent="0.25">
      <c r="A496" s="7">
        <v>1</v>
      </c>
      <c r="B496" t="s">
        <v>46</v>
      </c>
      <c r="C496" s="7">
        <v>8</v>
      </c>
      <c r="D496" s="7">
        <v>8</v>
      </c>
      <c r="E496" s="7">
        <v>0</v>
      </c>
      <c r="F496" s="7">
        <v>0</v>
      </c>
      <c r="G496" s="7">
        <v>16</v>
      </c>
      <c r="H496" t="s">
        <v>89</v>
      </c>
      <c r="I496" s="8">
        <v>0</v>
      </c>
      <c r="J496" s="7">
        <v>16</v>
      </c>
      <c r="K496" t="s">
        <v>89</v>
      </c>
      <c r="L496" s="8">
        <v>0</v>
      </c>
    </row>
    <row r="497" spans="1:12" x14ac:dyDescent="0.25">
      <c r="A497" s="7">
        <v>2</v>
      </c>
      <c r="B497" t="s">
        <v>135</v>
      </c>
      <c r="C497" s="7">
        <v>8</v>
      </c>
      <c r="D497" s="7">
        <v>5</v>
      </c>
      <c r="E497" s="7">
        <v>0</v>
      </c>
      <c r="F497" s="7">
        <v>3</v>
      </c>
      <c r="G497" s="7">
        <v>10</v>
      </c>
      <c r="H497" t="s">
        <v>89</v>
      </c>
      <c r="I497" s="8">
        <v>6</v>
      </c>
      <c r="J497" s="7">
        <v>10</v>
      </c>
      <c r="K497" t="s">
        <v>89</v>
      </c>
      <c r="L497" s="8">
        <v>6</v>
      </c>
    </row>
    <row r="498" spans="1:12" x14ac:dyDescent="0.25">
      <c r="A498" s="7">
        <v>3</v>
      </c>
      <c r="B498" t="s">
        <v>106</v>
      </c>
      <c r="C498" s="7">
        <v>8</v>
      </c>
      <c r="D498" s="7">
        <v>2</v>
      </c>
      <c r="E498" s="7">
        <v>0</v>
      </c>
      <c r="F498" s="7">
        <v>6</v>
      </c>
      <c r="G498" s="7">
        <v>4</v>
      </c>
      <c r="H498" t="s">
        <v>89</v>
      </c>
      <c r="I498" s="8">
        <v>12</v>
      </c>
      <c r="J498" s="7">
        <v>4</v>
      </c>
      <c r="K498" t="s">
        <v>89</v>
      </c>
      <c r="L498" s="8">
        <v>12</v>
      </c>
    </row>
    <row r="499" spans="1:12" x14ac:dyDescent="0.25">
      <c r="A499" s="7">
        <v>4</v>
      </c>
      <c r="B499" t="s">
        <v>137</v>
      </c>
      <c r="C499" s="7">
        <v>8</v>
      </c>
      <c r="D499" s="7">
        <v>1</v>
      </c>
      <c r="E499" s="7">
        <v>0</v>
      </c>
      <c r="F499" s="7">
        <v>7</v>
      </c>
      <c r="G499" s="7">
        <v>2</v>
      </c>
      <c r="H499" t="s">
        <v>89</v>
      </c>
      <c r="I499" s="8">
        <v>14</v>
      </c>
      <c r="J499" s="7">
        <v>2</v>
      </c>
      <c r="K499" t="s">
        <v>89</v>
      </c>
      <c r="L499" s="8">
        <v>14</v>
      </c>
    </row>
    <row r="501" spans="1:12" x14ac:dyDescent="0.25">
      <c r="A501" s="4" t="s">
        <v>145</v>
      </c>
    </row>
    <row r="502" spans="1:12" x14ac:dyDescent="0.25">
      <c r="C502" s="5" t="s">
        <v>82</v>
      </c>
      <c r="D502" s="5" t="s">
        <v>83</v>
      </c>
      <c r="E502" s="5" t="s">
        <v>84</v>
      </c>
      <c r="F502" s="5" t="s">
        <v>85</v>
      </c>
      <c r="H502" s="6" t="s">
        <v>86</v>
      </c>
      <c r="K502" s="6" t="s">
        <v>87</v>
      </c>
    </row>
    <row r="503" spans="1:12" x14ac:dyDescent="0.25">
      <c r="A503" s="7">
        <v>1</v>
      </c>
      <c r="B503" t="s">
        <v>18</v>
      </c>
      <c r="C503" s="7">
        <v>6</v>
      </c>
      <c r="D503" s="7">
        <v>5</v>
      </c>
      <c r="E503" s="7">
        <v>0</v>
      </c>
      <c r="F503" s="7">
        <v>1</v>
      </c>
      <c r="G503" s="7">
        <v>10</v>
      </c>
      <c r="H503" t="s">
        <v>89</v>
      </c>
      <c r="I503" s="8">
        <v>2</v>
      </c>
      <c r="J503" s="7">
        <v>10</v>
      </c>
      <c r="K503" t="s">
        <v>89</v>
      </c>
      <c r="L503" s="8">
        <v>2</v>
      </c>
    </row>
    <row r="504" spans="1:12" x14ac:dyDescent="0.25">
      <c r="A504" s="7">
        <v>2</v>
      </c>
      <c r="B504" t="s">
        <v>12</v>
      </c>
      <c r="C504" s="7">
        <v>8</v>
      </c>
      <c r="D504" s="7">
        <v>5</v>
      </c>
      <c r="E504" s="7">
        <v>0</v>
      </c>
      <c r="F504" s="7">
        <v>3</v>
      </c>
      <c r="G504" s="7">
        <v>10</v>
      </c>
      <c r="H504" t="s">
        <v>89</v>
      </c>
      <c r="I504" s="8">
        <v>6</v>
      </c>
      <c r="J504" s="7">
        <v>10</v>
      </c>
      <c r="K504" t="s">
        <v>89</v>
      </c>
      <c r="L504" s="8">
        <v>6</v>
      </c>
    </row>
    <row r="505" spans="1:12" x14ac:dyDescent="0.25">
      <c r="A505" s="7">
        <v>3</v>
      </c>
      <c r="B505" t="s">
        <v>14</v>
      </c>
      <c r="C505" s="7">
        <v>6</v>
      </c>
      <c r="D505" s="7">
        <v>4</v>
      </c>
      <c r="E505" s="7">
        <v>0</v>
      </c>
      <c r="F505" s="7">
        <v>2</v>
      </c>
      <c r="G505" s="7">
        <v>8</v>
      </c>
      <c r="H505" t="s">
        <v>89</v>
      </c>
      <c r="I505" s="8">
        <v>4</v>
      </c>
      <c r="J505" s="7">
        <v>8</v>
      </c>
      <c r="K505" t="s">
        <v>89</v>
      </c>
      <c r="L505" s="8">
        <v>4</v>
      </c>
    </row>
    <row r="506" spans="1:12" x14ac:dyDescent="0.25">
      <c r="A506" s="7">
        <v>4</v>
      </c>
      <c r="B506" t="s">
        <v>49</v>
      </c>
      <c r="C506" s="7">
        <v>6</v>
      </c>
      <c r="D506" s="7">
        <v>2</v>
      </c>
      <c r="E506" s="7">
        <v>0</v>
      </c>
      <c r="F506" s="7">
        <v>4</v>
      </c>
      <c r="G506" s="7">
        <v>4</v>
      </c>
      <c r="H506" t="s">
        <v>89</v>
      </c>
      <c r="I506" s="8">
        <v>8</v>
      </c>
      <c r="J506" s="7">
        <v>4</v>
      </c>
      <c r="K506" t="s">
        <v>89</v>
      </c>
      <c r="L506" s="8">
        <v>8</v>
      </c>
    </row>
    <row r="507" spans="1:12" x14ac:dyDescent="0.25">
      <c r="A507" s="7">
        <v>5</v>
      </c>
      <c r="B507" t="s">
        <v>13</v>
      </c>
      <c r="C507" s="7">
        <v>6</v>
      </c>
      <c r="D507" s="7">
        <v>0</v>
      </c>
      <c r="E507" s="7">
        <v>0</v>
      </c>
      <c r="F507" s="7">
        <v>6</v>
      </c>
      <c r="G507" s="7">
        <v>0</v>
      </c>
      <c r="H507" t="s">
        <v>89</v>
      </c>
      <c r="I507" s="8">
        <v>12</v>
      </c>
      <c r="J507" s="7">
        <v>0</v>
      </c>
      <c r="K507" t="s">
        <v>89</v>
      </c>
      <c r="L507" s="8">
        <v>12</v>
      </c>
    </row>
    <row r="509" spans="1:12" x14ac:dyDescent="0.25">
      <c r="A509" s="4" t="s">
        <v>146</v>
      </c>
    </row>
    <row r="510" spans="1:12" x14ac:dyDescent="0.25">
      <c r="C510" s="5" t="s">
        <v>82</v>
      </c>
      <c r="D510" s="5" t="s">
        <v>83</v>
      </c>
      <c r="E510" s="5" t="s">
        <v>84</v>
      </c>
      <c r="F510" s="5" t="s">
        <v>85</v>
      </c>
      <c r="H510" s="6" t="s">
        <v>86</v>
      </c>
      <c r="K510" s="6" t="s">
        <v>87</v>
      </c>
    </row>
    <row r="511" spans="1:12" x14ac:dyDescent="0.25">
      <c r="A511" s="7">
        <v>1</v>
      </c>
      <c r="B511" t="s">
        <v>50</v>
      </c>
      <c r="C511" s="7">
        <v>8</v>
      </c>
      <c r="D511" s="7">
        <v>6</v>
      </c>
      <c r="E511" s="7">
        <v>0</v>
      </c>
      <c r="F511" s="7">
        <v>2</v>
      </c>
      <c r="G511" s="7">
        <v>12</v>
      </c>
      <c r="H511" t="s">
        <v>89</v>
      </c>
      <c r="I511" s="8">
        <v>4</v>
      </c>
      <c r="J511" s="7">
        <v>12</v>
      </c>
      <c r="K511" t="s">
        <v>89</v>
      </c>
      <c r="L511" s="8">
        <v>4</v>
      </c>
    </row>
    <row r="512" spans="1:12" x14ac:dyDescent="0.25">
      <c r="B512" t="s">
        <v>11</v>
      </c>
      <c r="C512" s="7">
        <v>8</v>
      </c>
      <c r="D512" s="7">
        <v>6</v>
      </c>
      <c r="E512" s="7">
        <v>0</v>
      </c>
      <c r="F512" s="7">
        <v>2</v>
      </c>
      <c r="G512" s="7">
        <v>12</v>
      </c>
      <c r="H512" t="s">
        <v>89</v>
      </c>
      <c r="I512" s="8">
        <v>4</v>
      </c>
      <c r="J512" s="7">
        <v>12</v>
      </c>
      <c r="K512" t="s">
        <v>89</v>
      </c>
      <c r="L512" s="8">
        <v>4</v>
      </c>
    </row>
    <row r="513" spans="1:12" x14ac:dyDescent="0.25">
      <c r="A513" s="7">
        <v>3</v>
      </c>
      <c r="B513" t="s">
        <v>17</v>
      </c>
      <c r="C513" s="7">
        <v>8</v>
      </c>
      <c r="D513" s="7">
        <v>3</v>
      </c>
      <c r="E513" s="7">
        <v>0</v>
      </c>
      <c r="F513" s="7">
        <v>5</v>
      </c>
      <c r="G513" s="7">
        <v>6</v>
      </c>
      <c r="H513" t="s">
        <v>89</v>
      </c>
      <c r="I513" s="8">
        <v>10</v>
      </c>
      <c r="J513" s="7">
        <v>6</v>
      </c>
      <c r="K513" t="s">
        <v>89</v>
      </c>
      <c r="L513" s="8">
        <v>10</v>
      </c>
    </row>
    <row r="514" spans="1:12" x14ac:dyDescent="0.25">
      <c r="A514" s="7">
        <v>4</v>
      </c>
      <c r="B514" t="s">
        <v>63</v>
      </c>
      <c r="C514" s="7">
        <v>8</v>
      </c>
      <c r="D514" s="7">
        <v>1</v>
      </c>
      <c r="E514" s="7">
        <v>0</v>
      </c>
      <c r="F514" s="7">
        <v>7</v>
      </c>
      <c r="G514" s="7">
        <v>2</v>
      </c>
      <c r="H514" t="s">
        <v>89</v>
      </c>
      <c r="I514" s="8">
        <v>14</v>
      </c>
      <c r="J514" s="7">
        <v>2</v>
      </c>
      <c r="K514" t="s">
        <v>89</v>
      </c>
      <c r="L514" s="8">
        <v>14</v>
      </c>
    </row>
    <row r="516" spans="1:12" x14ac:dyDescent="0.25">
      <c r="A516" s="4" t="s">
        <v>147</v>
      </c>
    </row>
    <row r="517" spans="1:12" x14ac:dyDescent="0.25">
      <c r="C517" s="5" t="s">
        <v>82</v>
      </c>
      <c r="D517" s="5" t="s">
        <v>83</v>
      </c>
      <c r="E517" s="5" t="s">
        <v>84</v>
      </c>
      <c r="F517" s="5" t="s">
        <v>85</v>
      </c>
      <c r="H517" s="6" t="s">
        <v>86</v>
      </c>
      <c r="K517" s="6" t="s">
        <v>87</v>
      </c>
    </row>
    <row r="518" spans="1:12" x14ac:dyDescent="0.25">
      <c r="A518" s="7">
        <v>1</v>
      </c>
      <c r="B518" t="s">
        <v>46</v>
      </c>
      <c r="C518" s="7">
        <v>4</v>
      </c>
      <c r="D518" s="7">
        <v>3</v>
      </c>
      <c r="E518" s="7">
        <v>1</v>
      </c>
      <c r="F518" s="7">
        <v>0</v>
      </c>
      <c r="G518" s="7">
        <v>12</v>
      </c>
      <c r="H518" t="s">
        <v>89</v>
      </c>
      <c r="I518" s="8">
        <v>4</v>
      </c>
      <c r="J518" s="7">
        <v>7</v>
      </c>
      <c r="K518" t="s">
        <v>89</v>
      </c>
      <c r="L518" s="8">
        <v>1</v>
      </c>
    </row>
    <row r="519" spans="1:12" x14ac:dyDescent="0.25">
      <c r="A519" s="7">
        <v>2</v>
      </c>
      <c r="B519" t="s">
        <v>7</v>
      </c>
      <c r="C519" s="7">
        <v>4</v>
      </c>
      <c r="D519" s="7">
        <v>2</v>
      </c>
      <c r="E519" s="7">
        <v>2</v>
      </c>
      <c r="F519" s="7">
        <v>0</v>
      </c>
      <c r="G519" s="7">
        <v>11</v>
      </c>
      <c r="H519" t="s">
        <v>89</v>
      </c>
      <c r="I519" s="8">
        <v>5</v>
      </c>
      <c r="J519" s="7">
        <v>6</v>
      </c>
      <c r="K519" t="s">
        <v>89</v>
      </c>
      <c r="L519" s="8">
        <v>2</v>
      </c>
    </row>
    <row r="520" spans="1:12" x14ac:dyDescent="0.25">
      <c r="A520" s="7">
        <v>3</v>
      </c>
      <c r="B520" t="s">
        <v>130</v>
      </c>
      <c r="C520" s="7">
        <v>4</v>
      </c>
      <c r="D520" s="7">
        <v>0</v>
      </c>
      <c r="E520" s="7">
        <v>2</v>
      </c>
      <c r="F520" s="7">
        <v>2</v>
      </c>
      <c r="G520" s="7">
        <v>5</v>
      </c>
      <c r="H520" t="s">
        <v>89</v>
      </c>
      <c r="I520" s="8">
        <v>11</v>
      </c>
      <c r="J520" s="7">
        <v>2</v>
      </c>
      <c r="K520" t="s">
        <v>89</v>
      </c>
      <c r="L520" s="8">
        <v>6</v>
      </c>
    </row>
    <row r="521" spans="1:12" x14ac:dyDescent="0.25">
      <c r="A521" s="7">
        <v>4</v>
      </c>
      <c r="B521" t="s">
        <v>120</v>
      </c>
      <c r="C521" s="7">
        <v>4</v>
      </c>
      <c r="D521" s="7">
        <v>0</v>
      </c>
      <c r="E521" s="7">
        <v>1</v>
      </c>
      <c r="F521" s="7">
        <v>3</v>
      </c>
      <c r="G521" s="7">
        <v>4</v>
      </c>
      <c r="H521" t="s">
        <v>89</v>
      </c>
      <c r="I521" s="8">
        <v>12</v>
      </c>
      <c r="J521" s="7">
        <v>1</v>
      </c>
      <c r="K521" t="s">
        <v>89</v>
      </c>
      <c r="L521" s="8">
        <v>7</v>
      </c>
    </row>
    <row r="523" spans="1:12" x14ac:dyDescent="0.25">
      <c r="A523" s="4" t="s">
        <v>148</v>
      </c>
    </row>
    <row r="524" spans="1:12" x14ac:dyDescent="0.25">
      <c r="C524" s="5" t="s">
        <v>82</v>
      </c>
      <c r="D524" s="5" t="s">
        <v>83</v>
      </c>
      <c r="E524" s="5" t="s">
        <v>84</v>
      </c>
      <c r="F524" s="5" t="s">
        <v>85</v>
      </c>
      <c r="H524" s="6" t="s">
        <v>86</v>
      </c>
      <c r="K524" s="6" t="s">
        <v>87</v>
      </c>
    </row>
    <row r="525" spans="1:12" x14ac:dyDescent="0.25">
      <c r="A525" s="7">
        <v>1</v>
      </c>
      <c r="B525" t="s">
        <v>78</v>
      </c>
      <c r="C525" s="7">
        <v>4</v>
      </c>
      <c r="D525" s="7">
        <v>3</v>
      </c>
      <c r="E525" s="7">
        <v>1</v>
      </c>
      <c r="F525" s="7">
        <v>0</v>
      </c>
      <c r="G525" s="7">
        <v>14</v>
      </c>
      <c r="H525" t="s">
        <v>89</v>
      </c>
      <c r="I525" s="8">
        <v>2</v>
      </c>
      <c r="J525" s="7">
        <v>7</v>
      </c>
      <c r="K525" t="s">
        <v>89</v>
      </c>
      <c r="L525" s="8">
        <v>1</v>
      </c>
    </row>
    <row r="526" spans="1:12" x14ac:dyDescent="0.25">
      <c r="A526" s="7">
        <v>2</v>
      </c>
      <c r="B526" t="s">
        <v>124</v>
      </c>
      <c r="C526" s="7">
        <v>4</v>
      </c>
      <c r="D526" s="7">
        <v>2</v>
      </c>
      <c r="E526" s="7">
        <v>2</v>
      </c>
      <c r="F526" s="7">
        <v>0</v>
      </c>
      <c r="G526" s="7">
        <v>11</v>
      </c>
      <c r="H526" t="s">
        <v>89</v>
      </c>
      <c r="I526" s="8">
        <v>5</v>
      </c>
      <c r="J526" s="7">
        <v>6</v>
      </c>
      <c r="K526" t="s">
        <v>89</v>
      </c>
      <c r="L526" s="8">
        <v>2</v>
      </c>
    </row>
    <row r="527" spans="1:12" x14ac:dyDescent="0.25">
      <c r="A527" s="7">
        <v>3</v>
      </c>
      <c r="B527" t="s">
        <v>57</v>
      </c>
      <c r="C527" s="7">
        <v>4</v>
      </c>
      <c r="D527" s="7">
        <v>0</v>
      </c>
      <c r="E527" s="7">
        <v>2</v>
      </c>
      <c r="F527" s="7">
        <v>2</v>
      </c>
      <c r="G527" s="7">
        <v>5</v>
      </c>
      <c r="H527" t="s">
        <v>89</v>
      </c>
      <c r="I527" s="8">
        <v>11</v>
      </c>
      <c r="J527" s="7">
        <v>2</v>
      </c>
      <c r="K527" t="s">
        <v>89</v>
      </c>
      <c r="L527" s="8">
        <v>6</v>
      </c>
    </row>
    <row r="528" spans="1:12" x14ac:dyDescent="0.25">
      <c r="A528" s="7">
        <v>4</v>
      </c>
      <c r="B528" t="s">
        <v>79</v>
      </c>
      <c r="C528" s="7">
        <v>4</v>
      </c>
      <c r="D528" s="7">
        <v>0</v>
      </c>
      <c r="E528" s="7">
        <v>1</v>
      </c>
      <c r="F528" s="7">
        <v>3</v>
      </c>
      <c r="G528" s="7">
        <v>2</v>
      </c>
      <c r="H528" t="s">
        <v>89</v>
      </c>
      <c r="I528" s="8">
        <v>14</v>
      </c>
      <c r="J528" s="7">
        <v>1</v>
      </c>
      <c r="K528" t="s">
        <v>89</v>
      </c>
      <c r="L528" s="8">
        <v>7</v>
      </c>
    </row>
    <row r="530" spans="1:12" x14ac:dyDescent="0.25">
      <c r="A530" s="4" t="s">
        <v>149</v>
      </c>
    </row>
    <row r="531" spans="1:12" x14ac:dyDescent="0.25">
      <c r="C531" s="5" t="s">
        <v>82</v>
      </c>
      <c r="D531" s="5" t="s">
        <v>83</v>
      </c>
      <c r="E531" s="5" t="s">
        <v>84</v>
      </c>
      <c r="F531" s="5" t="s">
        <v>85</v>
      </c>
      <c r="H531" s="6" t="s">
        <v>86</v>
      </c>
      <c r="K531" s="6" t="s">
        <v>87</v>
      </c>
    </row>
    <row r="532" spans="1:12" x14ac:dyDescent="0.25">
      <c r="A532" s="7">
        <v>1</v>
      </c>
      <c r="B532" t="s">
        <v>15</v>
      </c>
      <c r="C532" s="7">
        <v>4</v>
      </c>
      <c r="D532" s="7">
        <v>4</v>
      </c>
      <c r="E532" s="7">
        <v>0</v>
      </c>
      <c r="F532" s="7">
        <v>0</v>
      </c>
      <c r="G532" s="7">
        <v>16</v>
      </c>
      <c r="H532" t="s">
        <v>89</v>
      </c>
      <c r="I532" s="8">
        <v>0</v>
      </c>
      <c r="J532" s="7">
        <v>8</v>
      </c>
      <c r="K532" t="s">
        <v>89</v>
      </c>
      <c r="L532" s="8">
        <v>0</v>
      </c>
    </row>
    <row r="533" spans="1:12" x14ac:dyDescent="0.25">
      <c r="A533" s="7">
        <v>2</v>
      </c>
      <c r="B533" t="s">
        <v>135</v>
      </c>
      <c r="C533" s="7">
        <v>4</v>
      </c>
      <c r="D533" s="7">
        <v>2</v>
      </c>
      <c r="E533" s="7">
        <v>0</v>
      </c>
      <c r="F533" s="7">
        <v>2</v>
      </c>
      <c r="G533" s="7">
        <v>8</v>
      </c>
      <c r="H533" t="s">
        <v>89</v>
      </c>
      <c r="I533" s="8">
        <v>8</v>
      </c>
      <c r="J533" s="7">
        <v>4</v>
      </c>
      <c r="K533" t="s">
        <v>89</v>
      </c>
      <c r="L533" s="8">
        <v>4</v>
      </c>
    </row>
    <row r="534" spans="1:12" x14ac:dyDescent="0.25">
      <c r="A534" s="7">
        <v>3</v>
      </c>
      <c r="B534" t="s">
        <v>91</v>
      </c>
      <c r="C534" s="7">
        <v>4</v>
      </c>
      <c r="D534" s="7">
        <v>1</v>
      </c>
      <c r="E534" s="7">
        <v>1</v>
      </c>
      <c r="F534" s="7">
        <v>2</v>
      </c>
      <c r="G534" s="7">
        <v>6</v>
      </c>
      <c r="H534" t="s">
        <v>89</v>
      </c>
      <c r="I534" s="8">
        <v>10</v>
      </c>
      <c r="J534" s="7">
        <v>3</v>
      </c>
      <c r="K534" t="s">
        <v>89</v>
      </c>
      <c r="L534" s="8">
        <v>5</v>
      </c>
    </row>
    <row r="535" spans="1:12" x14ac:dyDescent="0.25">
      <c r="A535" s="7">
        <v>4</v>
      </c>
      <c r="B535" t="s">
        <v>106</v>
      </c>
      <c r="C535" s="7">
        <v>4</v>
      </c>
      <c r="D535" s="7">
        <v>0</v>
      </c>
      <c r="E535" s="7">
        <v>1</v>
      </c>
      <c r="F535" s="7">
        <v>3</v>
      </c>
      <c r="G535" s="7">
        <v>2</v>
      </c>
      <c r="H535" t="s">
        <v>89</v>
      </c>
      <c r="I535" s="8">
        <v>14</v>
      </c>
      <c r="J535" s="7">
        <v>1</v>
      </c>
      <c r="K535" t="s">
        <v>89</v>
      </c>
      <c r="L535" s="8">
        <v>7</v>
      </c>
    </row>
    <row r="537" spans="1:12" x14ac:dyDescent="0.25">
      <c r="A537" s="4" t="s">
        <v>150</v>
      </c>
    </row>
    <row r="538" spans="1:12" x14ac:dyDescent="0.25">
      <c r="C538" s="5" t="s">
        <v>82</v>
      </c>
      <c r="D538" s="5" t="s">
        <v>83</v>
      </c>
      <c r="E538" s="5" t="s">
        <v>84</v>
      </c>
      <c r="F538" s="5" t="s">
        <v>85</v>
      </c>
      <c r="H538" s="6" t="s">
        <v>86</v>
      </c>
      <c r="K538" s="6" t="s">
        <v>87</v>
      </c>
    </row>
    <row r="539" spans="1:12" x14ac:dyDescent="0.25">
      <c r="A539" s="7">
        <v>1</v>
      </c>
      <c r="B539" t="s">
        <v>151</v>
      </c>
      <c r="C539" s="7">
        <v>4</v>
      </c>
      <c r="D539" s="7">
        <v>4</v>
      </c>
      <c r="E539" s="7">
        <v>0</v>
      </c>
      <c r="F539" s="7">
        <v>0</v>
      </c>
      <c r="G539" s="7">
        <v>16</v>
      </c>
      <c r="H539" t="s">
        <v>89</v>
      </c>
      <c r="I539" s="8">
        <v>0</v>
      </c>
      <c r="J539" s="7">
        <v>8</v>
      </c>
      <c r="K539" t="s">
        <v>89</v>
      </c>
      <c r="L539" s="8">
        <v>0</v>
      </c>
    </row>
    <row r="540" spans="1:12" x14ac:dyDescent="0.25">
      <c r="A540" s="7">
        <v>2</v>
      </c>
      <c r="B540" t="s">
        <v>115</v>
      </c>
      <c r="C540" s="7">
        <v>4</v>
      </c>
      <c r="D540" s="7">
        <v>2</v>
      </c>
      <c r="E540" s="7">
        <v>1</v>
      </c>
      <c r="F540" s="7">
        <v>1</v>
      </c>
      <c r="G540" s="7">
        <v>10</v>
      </c>
      <c r="H540" t="s">
        <v>89</v>
      </c>
      <c r="I540" s="8">
        <v>6</v>
      </c>
      <c r="J540" s="7">
        <v>5</v>
      </c>
      <c r="K540" t="s">
        <v>89</v>
      </c>
      <c r="L540" s="8">
        <v>3</v>
      </c>
    </row>
    <row r="541" spans="1:12" x14ac:dyDescent="0.25">
      <c r="A541" s="7">
        <v>3</v>
      </c>
      <c r="B541" t="s">
        <v>152</v>
      </c>
      <c r="C541" s="7">
        <v>4</v>
      </c>
      <c r="D541" s="7">
        <v>1</v>
      </c>
      <c r="E541" s="7">
        <v>1</v>
      </c>
      <c r="F541" s="7">
        <v>2</v>
      </c>
      <c r="G541" s="7">
        <v>6</v>
      </c>
      <c r="H541" t="s">
        <v>89</v>
      </c>
      <c r="I541" s="8">
        <v>10</v>
      </c>
      <c r="J541" s="7">
        <v>3</v>
      </c>
      <c r="K541" t="s">
        <v>89</v>
      </c>
      <c r="L541" s="8">
        <v>5</v>
      </c>
    </row>
    <row r="542" spans="1:12" x14ac:dyDescent="0.25">
      <c r="A542" s="7">
        <v>4</v>
      </c>
      <c r="B542" t="s">
        <v>137</v>
      </c>
      <c r="C542" s="7">
        <v>4</v>
      </c>
      <c r="D542" s="7">
        <v>0</v>
      </c>
      <c r="E542" s="7">
        <v>0</v>
      </c>
      <c r="F542" s="7">
        <v>4</v>
      </c>
      <c r="G542" s="7">
        <v>0</v>
      </c>
      <c r="H542" t="s">
        <v>89</v>
      </c>
      <c r="I542" s="8">
        <v>16</v>
      </c>
      <c r="J542" s="7">
        <v>0</v>
      </c>
      <c r="K542" t="s">
        <v>89</v>
      </c>
      <c r="L542" s="8">
        <v>8</v>
      </c>
    </row>
    <row r="544" spans="1:12" x14ac:dyDescent="0.25">
      <c r="A544" s="4" t="s">
        <v>153</v>
      </c>
    </row>
    <row r="545" spans="1:12" x14ac:dyDescent="0.25">
      <c r="C545" s="5" t="s">
        <v>82</v>
      </c>
      <c r="D545" s="5" t="s">
        <v>83</v>
      </c>
      <c r="E545" s="5" t="s">
        <v>84</v>
      </c>
      <c r="F545" s="5" t="s">
        <v>85</v>
      </c>
      <c r="H545" s="6" t="s">
        <v>86</v>
      </c>
      <c r="K545" s="6" t="s">
        <v>87</v>
      </c>
    </row>
    <row r="546" spans="1:12" x14ac:dyDescent="0.25">
      <c r="A546" s="7">
        <v>1</v>
      </c>
      <c r="B546" t="s">
        <v>94</v>
      </c>
      <c r="C546" s="7">
        <v>4</v>
      </c>
      <c r="D546" s="7">
        <v>3</v>
      </c>
      <c r="E546" s="7">
        <v>0</v>
      </c>
      <c r="F546" s="7">
        <v>1</v>
      </c>
      <c r="G546" s="7">
        <v>11</v>
      </c>
      <c r="H546" t="s">
        <v>89</v>
      </c>
      <c r="I546" s="8">
        <v>1</v>
      </c>
      <c r="J546" s="7">
        <v>6</v>
      </c>
      <c r="K546" t="s">
        <v>89</v>
      </c>
      <c r="L546" s="8">
        <v>2</v>
      </c>
    </row>
    <row r="547" spans="1:12" x14ac:dyDescent="0.25">
      <c r="A547" s="7">
        <v>2</v>
      </c>
      <c r="B547" t="s">
        <v>4</v>
      </c>
      <c r="C547" s="7">
        <v>4</v>
      </c>
      <c r="D547" s="7">
        <v>2</v>
      </c>
      <c r="E547" s="7">
        <v>1</v>
      </c>
      <c r="F547" s="7">
        <v>1</v>
      </c>
      <c r="G547" s="7">
        <v>11</v>
      </c>
      <c r="H547" t="s">
        <v>89</v>
      </c>
      <c r="I547" s="8">
        <v>5</v>
      </c>
      <c r="J547" s="7">
        <v>5</v>
      </c>
      <c r="K547" t="s">
        <v>89</v>
      </c>
      <c r="L547" s="8">
        <v>3</v>
      </c>
    </row>
    <row r="548" spans="1:12" x14ac:dyDescent="0.25">
      <c r="A548" s="7">
        <v>3</v>
      </c>
      <c r="B548" t="s">
        <v>154</v>
      </c>
      <c r="C548" s="7">
        <v>4</v>
      </c>
      <c r="D548" s="7">
        <v>2</v>
      </c>
      <c r="E548" s="7">
        <v>1</v>
      </c>
      <c r="F548" s="7">
        <v>1</v>
      </c>
      <c r="G548" s="7">
        <v>6</v>
      </c>
      <c r="H548" t="s">
        <v>89</v>
      </c>
      <c r="I548" s="8">
        <v>6</v>
      </c>
      <c r="J548" s="7">
        <v>5</v>
      </c>
      <c r="K548" t="s">
        <v>89</v>
      </c>
      <c r="L548" s="8">
        <v>3</v>
      </c>
    </row>
    <row r="549" spans="1:12" x14ac:dyDescent="0.25">
      <c r="A549" s="7">
        <v>4</v>
      </c>
      <c r="B549" t="s">
        <v>10</v>
      </c>
      <c r="C549" s="7">
        <v>4</v>
      </c>
      <c r="D549" s="7">
        <v>0</v>
      </c>
      <c r="E549" s="7">
        <v>0</v>
      </c>
      <c r="F549" s="7">
        <v>4</v>
      </c>
      <c r="G549" s="7">
        <v>0</v>
      </c>
      <c r="H549" t="s">
        <v>89</v>
      </c>
      <c r="I549" s="8">
        <v>16</v>
      </c>
      <c r="J549" s="7">
        <v>0</v>
      </c>
      <c r="K549" t="s">
        <v>89</v>
      </c>
      <c r="L549" s="8">
        <v>8</v>
      </c>
    </row>
    <row r="551" spans="1:12" x14ac:dyDescent="0.25">
      <c r="A551" s="4" t="s">
        <v>155</v>
      </c>
    </row>
    <row r="552" spans="1:12" x14ac:dyDescent="0.25">
      <c r="C552" s="5" t="s">
        <v>82</v>
      </c>
      <c r="D552" s="5" t="s">
        <v>83</v>
      </c>
      <c r="E552" s="5" t="s">
        <v>84</v>
      </c>
      <c r="F552" s="5" t="s">
        <v>85</v>
      </c>
      <c r="H552" s="6" t="s">
        <v>86</v>
      </c>
      <c r="K552" s="6" t="s">
        <v>87</v>
      </c>
    </row>
    <row r="553" spans="1:12" x14ac:dyDescent="0.25">
      <c r="A553" s="7">
        <v>1</v>
      </c>
      <c r="B553" t="s">
        <v>156</v>
      </c>
      <c r="C553" s="7">
        <v>4</v>
      </c>
      <c r="D553" s="7">
        <v>3</v>
      </c>
      <c r="E553" s="7">
        <v>1</v>
      </c>
      <c r="F553" s="7">
        <v>0</v>
      </c>
      <c r="G553" s="7">
        <v>14</v>
      </c>
      <c r="H553" t="s">
        <v>89</v>
      </c>
      <c r="I553" s="8">
        <v>2</v>
      </c>
      <c r="J553" s="7">
        <v>7</v>
      </c>
      <c r="K553" t="s">
        <v>89</v>
      </c>
      <c r="L553" s="8">
        <v>1</v>
      </c>
    </row>
    <row r="554" spans="1:12" x14ac:dyDescent="0.25">
      <c r="A554" s="7">
        <v>2</v>
      </c>
      <c r="B554" t="s">
        <v>157</v>
      </c>
      <c r="C554" s="7">
        <v>4</v>
      </c>
      <c r="D554" s="7">
        <v>3</v>
      </c>
      <c r="E554" s="7">
        <v>0</v>
      </c>
      <c r="F554" s="7">
        <v>1</v>
      </c>
      <c r="G554" s="7">
        <v>12</v>
      </c>
      <c r="H554" t="s">
        <v>89</v>
      </c>
      <c r="I554" s="8">
        <v>4</v>
      </c>
      <c r="J554" s="7">
        <v>6</v>
      </c>
      <c r="K554" t="s">
        <v>89</v>
      </c>
      <c r="L554" s="8">
        <v>2</v>
      </c>
    </row>
    <row r="555" spans="1:12" x14ac:dyDescent="0.25">
      <c r="A555" s="7">
        <v>3</v>
      </c>
      <c r="B555" t="s">
        <v>93</v>
      </c>
      <c r="C555" s="7">
        <v>4</v>
      </c>
      <c r="D555" s="7">
        <v>1</v>
      </c>
      <c r="E555" s="7">
        <v>1</v>
      </c>
      <c r="F555" s="7">
        <v>2</v>
      </c>
      <c r="G555" s="7">
        <v>2</v>
      </c>
      <c r="H555" t="s">
        <v>89</v>
      </c>
      <c r="I555" s="8">
        <v>10</v>
      </c>
      <c r="J555" s="7">
        <v>3</v>
      </c>
      <c r="K555" t="s">
        <v>89</v>
      </c>
      <c r="L555" s="8">
        <v>5</v>
      </c>
    </row>
    <row r="556" spans="1:12" x14ac:dyDescent="0.25">
      <c r="A556" s="7">
        <v>4</v>
      </c>
      <c r="B556" t="s">
        <v>63</v>
      </c>
      <c r="C556" s="7">
        <v>4</v>
      </c>
      <c r="D556" s="7">
        <v>0</v>
      </c>
      <c r="E556" s="7">
        <v>0</v>
      </c>
      <c r="F556" s="7">
        <v>4</v>
      </c>
      <c r="G556" s="7">
        <v>0</v>
      </c>
      <c r="H556" t="s">
        <v>89</v>
      </c>
      <c r="I556" s="8">
        <v>12</v>
      </c>
      <c r="J556" s="7">
        <v>0</v>
      </c>
      <c r="K556" t="s">
        <v>89</v>
      </c>
      <c r="L556" s="8">
        <v>8</v>
      </c>
    </row>
    <row r="558" spans="1:12" x14ac:dyDescent="0.25">
      <c r="A558" s="4" t="s">
        <v>158</v>
      </c>
    </row>
    <row r="559" spans="1:12" x14ac:dyDescent="0.25">
      <c r="C559" s="5" t="s">
        <v>82</v>
      </c>
      <c r="D559" s="5" t="s">
        <v>83</v>
      </c>
      <c r="E559" s="5" t="s">
        <v>84</v>
      </c>
      <c r="F559" s="5" t="s">
        <v>85</v>
      </c>
      <c r="H559" s="6" t="s">
        <v>86</v>
      </c>
      <c r="K559" s="6" t="s">
        <v>87</v>
      </c>
    </row>
    <row r="560" spans="1:12" x14ac:dyDescent="0.25">
      <c r="A560" s="7">
        <v>1</v>
      </c>
      <c r="B560" t="s">
        <v>16</v>
      </c>
      <c r="C560" s="7">
        <v>4</v>
      </c>
      <c r="D560" s="7">
        <v>4</v>
      </c>
      <c r="E560" s="7">
        <v>0</v>
      </c>
      <c r="F560" s="7">
        <v>0</v>
      </c>
      <c r="G560" s="7">
        <v>16</v>
      </c>
      <c r="H560" t="s">
        <v>89</v>
      </c>
      <c r="I560" s="8">
        <v>0</v>
      </c>
      <c r="J560" s="7">
        <v>8</v>
      </c>
      <c r="K560" t="s">
        <v>89</v>
      </c>
      <c r="L560" s="8">
        <v>0</v>
      </c>
    </row>
    <row r="561" spans="1:12" x14ac:dyDescent="0.25">
      <c r="A561" s="7">
        <v>2</v>
      </c>
      <c r="B561" t="s">
        <v>18</v>
      </c>
      <c r="C561" s="7">
        <v>4</v>
      </c>
      <c r="D561" s="7">
        <v>2</v>
      </c>
      <c r="E561" s="7">
        <v>0</v>
      </c>
      <c r="F561" s="7">
        <v>2</v>
      </c>
      <c r="G561" s="7">
        <v>8</v>
      </c>
      <c r="H561" t="s">
        <v>89</v>
      </c>
      <c r="I561" s="8">
        <v>8</v>
      </c>
      <c r="J561" s="7">
        <v>4</v>
      </c>
      <c r="K561" t="s">
        <v>89</v>
      </c>
      <c r="L561" s="8">
        <v>4</v>
      </c>
    </row>
    <row r="562" spans="1:12" x14ac:dyDescent="0.25">
      <c r="A562" s="7">
        <v>3</v>
      </c>
      <c r="B562" t="s">
        <v>12</v>
      </c>
      <c r="C562" s="7">
        <v>4</v>
      </c>
      <c r="D562" s="7">
        <v>2</v>
      </c>
      <c r="E562" s="7">
        <v>0</v>
      </c>
      <c r="F562" s="7">
        <v>2</v>
      </c>
      <c r="G562" s="7">
        <v>8</v>
      </c>
      <c r="H562" t="s">
        <v>89</v>
      </c>
      <c r="I562" s="8">
        <v>8</v>
      </c>
      <c r="J562" s="7">
        <v>4</v>
      </c>
      <c r="K562" t="s">
        <v>89</v>
      </c>
      <c r="L562" s="8">
        <v>4</v>
      </c>
    </row>
    <row r="563" spans="1:12" x14ac:dyDescent="0.25">
      <c r="A563" s="7">
        <v>4</v>
      </c>
      <c r="B563" t="s">
        <v>13</v>
      </c>
      <c r="C563" s="7">
        <v>4</v>
      </c>
      <c r="D563" s="7">
        <v>0</v>
      </c>
      <c r="E563" s="7">
        <v>0</v>
      </c>
      <c r="F563" s="7">
        <v>4</v>
      </c>
      <c r="G563" s="7">
        <v>0</v>
      </c>
      <c r="H563" t="s">
        <v>89</v>
      </c>
      <c r="I563" s="8">
        <v>16</v>
      </c>
      <c r="J563" s="7">
        <v>0</v>
      </c>
      <c r="K563" t="s">
        <v>89</v>
      </c>
      <c r="L563" s="8">
        <v>8</v>
      </c>
    </row>
    <row r="565" spans="1:12" x14ac:dyDescent="0.25">
      <c r="A565" s="4" t="s">
        <v>159</v>
      </c>
    </row>
    <row r="566" spans="1:12" x14ac:dyDescent="0.25">
      <c r="C566" s="5" t="s">
        <v>82</v>
      </c>
      <c r="D566" s="5" t="s">
        <v>83</v>
      </c>
      <c r="E566" s="5" t="s">
        <v>84</v>
      </c>
      <c r="F566" s="5" t="s">
        <v>85</v>
      </c>
      <c r="H566" s="6" t="s">
        <v>86</v>
      </c>
      <c r="K566" s="6" t="s">
        <v>87</v>
      </c>
    </row>
    <row r="567" spans="1:12" x14ac:dyDescent="0.25">
      <c r="A567" s="7">
        <v>1</v>
      </c>
      <c r="B567" t="s">
        <v>14</v>
      </c>
      <c r="C567" s="7">
        <v>4</v>
      </c>
      <c r="D567" s="7">
        <v>4</v>
      </c>
      <c r="E567" s="7">
        <v>0</v>
      </c>
      <c r="F567" s="7">
        <v>0</v>
      </c>
      <c r="G567" s="7">
        <v>18</v>
      </c>
      <c r="H567" t="s">
        <v>89</v>
      </c>
      <c r="I567" s="8">
        <v>0</v>
      </c>
      <c r="J567" s="7">
        <v>8</v>
      </c>
      <c r="K567" t="s">
        <v>89</v>
      </c>
      <c r="L567" s="8">
        <v>0</v>
      </c>
    </row>
    <row r="568" spans="1:12" x14ac:dyDescent="0.25">
      <c r="A568" s="7">
        <v>2</v>
      </c>
      <c r="B568" t="s">
        <v>11</v>
      </c>
      <c r="C568" s="7">
        <v>4</v>
      </c>
      <c r="D568" s="7">
        <v>2</v>
      </c>
      <c r="E568" s="7">
        <v>0</v>
      </c>
      <c r="F568" s="7">
        <v>2</v>
      </c>
      <c r="G568" s="7">
        <v>8</v>
      </c>
      <c r="H568" t="s">
        <v>89</v>
      </c>
      <c r="I568" s="8">
        <v>10</v>
      </c>
      <c r="J568" s="7">
        <v>4</v>
      </c>
      <c r="K568" t="s">
        <v>89</v>
      </c>
      <c r="L568" s="8">
        <v>4</v>
      </c>
    </row>
    <row r="569" spans="1:12" x14ac:dyDescent="0.25">
      <c r="A569" s="7">
        <v>3</v>
      </c>
      <c r="B569" t="s">
        <v>50</v>
      </c>
      <c r="C569" s="7">
        <v>4</v>
      </c>
      <c r="D569" s="7">
        <v>1</v>
      </c>
      <c r="E569" s="7">
        <v>0</v>
      </c>
      <c r="F569" s="7">
        <v>3</v>
      </c>
      <c r="G569" s="7">
        <v>4</v>
      </c>
      <c r="H569" t="s">
        <v>89</v>
      </c>
      <c r="I569" s="8">
        <v>10</v>
      </c>
      <c r="J569" s="7">
        <v>2</v>
      </c>
      <c r="K569" t="s">
        <v>89</v>
      </c>
      <c r="L569" s="8">
        <v>6</v>
      </c>
    </row>
    <row r="570" spans="1:12" x14ac:dyDescent="0.25">
      <c r="A570" s="7">
        <v>4</v>
      </c>
      <c r="B570" t="s">
        <v>49</v>
      </c>
      <c r="C570" s="7">
        <v>4</v>
      </c>
      <c r="D570" s="7">
        <v>1</v>
      </c>
      <c r="E570" s="7">
        <v>0</v>
      </c>
      <c r="F570" s="7">
        <v>3</v>
      </c>
      <c r="G570" s="7">
        <v>2</v>
      </c>
      <c r="H570" t="s">
        <v>89</v>
      </c>
      <c r="I570" s="8">
        <v>12</v>
      </c>
      <c r="J570" s="7">
        <v>2</v>
      </c>
      <c r="K570" t="s">
        <v>89</v>
      </c>
      <c r="L570" s="8">
        <v>6</v>
      </c>
    </row>
    <row r="572" spans="1:12" x14ac:dyDescent="0.25">
      <c r="A572" s="4" t="s">
        <v>173</v>
      </c>
    </row>
    <row r="573" spans="1:12" x14ac:dyDescent="0.25">
      <c r="C573" s="5" t="s">
        <v>82</v>
      </c>
      <c r="D573" s="5" t="s">
        <v>83</v>
      </c>
      <c r="E573" s="5" t="s">
        <v>84</v>
      </c>
      <c r="F573" s="5" t="s">
        <v>85</v>
      </c>
      <c r="H573" s="6" t="s">
        <v>86</v>
      </c>
      <c r="K573" s="6" t="s">
        <v>87</v>
      </c>
    </row>
    <row r="574" spans="1:12" x14ac:dyDescent="0.25">
      <c r="A574" s="7">
        <v>1</v>
      </c>
      <c r="B574" t="s">
        <v>18</v>
      </c>
      <c r="C574" s="7">
        <v>10</v>
      </c>
      <c r="D574" s="7">
        <v>7</v>
      </c>
      <c r="E574" s="7">
        <v>1</v>
      </c>
      <c r="F574" s="7">
        <v>2</v>
      </c>
      <c r="G574" s="7">
        <v>15</v>
      </c>
      <c r="H574" t="s">
        <v>89</v>
      </c>
      <c r="I574" s="8">
        <v>5</v>
      </c>
      <c r="J574" s="7">
        <v>15</v>
      </c>
      <c r="K574" t="s">
        <v>89</v>
      </c>
      <c r="L574" s="8">
        <v>5</v>
      </c>
    </row>
    <row r="575" spans="1:12" x14ac:dyDescent="0.25">
      <c r="A575" s="7">
        <v>2</v>
      </c>
      <c r="B575" t="s">
        <v>11</v>
      </c>
      <c r="C575" s="7">
        <v>10</v>
      </c>
      <c r="D575" s="7">
        <v>6</v>
      </c>
      <c r="E575" s="7">
        <v>1</v>
      </c>
      <c r="F575" s="7">
        <v>3</v>
      </c>
      <c r="G575" s="7">
        <v>13</v>
      </c>
      <c r="H575" t="s">
        <v>89</v>
      </c>
      <c r="I575" s="8">
        <v>7</v>
      </c>
      <c r="J575" s="7">
        <v>13</v>
      </c>
      <c r="K575" t="s">
        <v>89</v>
      </c>
      <c r="L575" s="8">
        <v>7</v>
      </c>
    </row>
    <row r="576" spans="1:12" x14ac:dyDescent="0.25">
      <c r="B576" t="s">
        <v>9</v>
      </c>
      <c r="C576" s="7">
        <v>10</v>
      </c>
      <c r="D576" s="7">
        <v>6</v>
      </c>
      <c r="E576" s="7">
        <v>1</v>
      </c>
      <c r="F576" s="7">
        <v>3</v>
      </c>
      <c r="G576" s="7">
        <v>13</v>
      </c>
      <c r="H576" t="s">
        <v>89</v>
      </c>
      <c r="I576" s="8">
        <v>7</v>
      </c>
      <c r="J576" s="7">
        <v>13</v>
      </c>
      <c r="K576" t="s">
        <v>89</v>
      </c>
      <c r="L576" s="8">
        <v>7</v>
      </c>
    </row>
    <row r="577" spans="1:12" x14ac:dyDescent="0.25">
      <c r="A577" s="7">
        <v>4</v>
      </c>
      <c r="B577" t="s">
        <v>63</v>
      </c>
      <c r="C577" s="7">
        <v>10</v>
      </c>
      <c r="D577" s="7">
        <v>6</v>
      </c>
      <c r="E577" s="7">
        <v>0</v>
      </c>
      <c r="F577" s="7">
        <v>4</v>
      </c>
      <c r="G577" s="7">
        <v>12</v>
      </c>
      <c r="H577" t="s">
        <v>89</v>
      </c>
      <c r="I577" s="8">
        <v>8</v>
      </c>
      <c r="J577" s="7">
        <v>12</v>
      </c>
      <c r="K577" t="s">
        <v>89</v>
      </c>
      <c r="L577" s="8">
        <v>8</v>
      </c>
    </row>
    <row r="578" spans="1:12" x14ac:dyDescent="0.25">
      <c r="A578" s="7">
        <v>5</v>
      </c>
      <c r="B578" t="s">
        <v>4</v>
      </c>
      <c r="C578" s="7">
        <v>10</v>
      </c>
      <c r="D578" s="7">
        <v>2</v>
      </c>
      <c r="E578" s="7">
        <v>0</v>
      </c>
      <c r="F578" s="7">
        <v>8</v>
      </c>
      <c r="G578" s="7">
        <v>4</v>
      </c>
      <c r="H578" t="s">
        <v>89</v>
      </c>
      <c r="I578" s="8">
        <v>16</v>
      </c>
      <c r="J578" s="7">
        <v>4</v>
      </c>
      <c r="K578" t="s">
        <v>89</v>
      </c>
      <c r="L578" s="8">
        <v>16</v>
      </c>
    </row>
    <row r="579" spans="1:12" x14ac:dyDescent="0.25">
      <c r="A579" s="7">
        <v>6</v>
      </c>
      <c r="B579" t="s">
        <v>79</v>
      </c>
      <c r="C579" s="7">
        <v>10</v>
      </c>
      <c r="D579" s="7">
        <v>1</v>
      </c>
      <c r="E579" s="7">
        <v>1</v>
      </c>
      <c r="F579" s="7">
        <v>8</v>
      </c>
      <c r="G579" s="7">
        <v>3</v>
      </c>
      <c r="H579" t="s">
        <v>89</v>
      </c>
      <c r="I579" s="8">
        <v>17</v>
      </c>
      <c r="J579" s="7">
        <v>3</v>
      </c>
      <c r="K579" t="s">
        <v>89</v>
      </c>
      <c r="L579" s="8">
        <v>17</v>
      </c>
    </row>
    <row r="581" spans="1:12" x14ac:dyDescent="0.25">
      <c r="A581" s="4" t="s">
        <v>174</v>
      </c>
    </row>
    <row r="582" spans="1:12" x14ac:dyDescent="0.25">
      <c r="C582" s="5" t="s">
        <v>82</v>
      </c>
      <c r="D582" s="5" t="s">
        <v>83</v>
      </c>
      <c r="E582" s="5" t="s">
        <v>84</v>
      </c>
      <c r="F582" s="5" t="s">
        <v>85</v>
      </c>
      <c r="H582" s="6" t="s">
        <v>86</v>
      </c>
      <c r="K582" s="6" t="s">
        <v>87</v>
      </c>
    </row>
    <row r="583" spans="1:12" x14ac:dyDescent="0.25">
      <c r="A583" s="7">
        <v>1</v>
      </c>
      <c r="B583" t="s">
        <v>50</v>
      </c>
      <c r="C583" s="7">
        <v>4</v>
      </c>
      <c r="D583" s="7">
        <v>3</v>
      </c>
      <c r="E583" s="7">
        <v>1</v>
      </c>
      <c r="F583" s="7">
        <v>0</v>
      </c>
      <c r="G583" s="7">
        <v>14</v>
      </c>
      <c r="H583" t="s">
        <v>89</v>
      </c>
      <c r="I583" s="8">
        <v>2</v>
      </c>
      <c r="J583" s="7">
        <v>7</v>
      </c>
      <c r="K583" t="s">
        <v>89</v>
      </c>
      <c r="L583" s="8">
        <v>1</v>
      </c>
    </row>
    <row r="584" spans="1:12" x14ac:dyDescent="0.25">
      <c r="A584" s="7">
        <v>2</v>
      </c>
      <c r="B584" t="s">
        <v>7</v>
      </c>
      <c r="C584" s="7">
        <v>4</v>
      </c>
      <c r="D584" s="7">
        <v>1</v>
      </c>
      <c r="E584" s="7">
        <v>2</v>
      </c>
      <c r="F584" s="7">
        <v>1</v>
      </c>
      <c r="G584" s="7">
        <v>8</v>
      </c>
      <c r="H584" t="s">
        <v>89</v>
      </c>
      <c r="I584" s="8">
        <v>8</v>
      </c>
      <c r="J584" s="7">
        <v>4</v>
      </c>
      <c r="K584" t="s">
        <v>89</v>
      </c>
      <c r="L584" s="8">
        <v>4</v>
      </c>
    </row>
    <row r="585" spans="1:12" x14ac:dyDescent="0.25">
      <c r="A585" s="7">
        <v>3</v>
      </c>
      <c r="B585" t="s">
        <v>93</v>
      </c>
      <c r="C585" s="7">
        <v>4</v>
      </c>
      <c r="D585" s="7">
        <v>0</v>
      </c>
      <c r="E585" s="7">
        <v>3</v>
      </c>
      <c r="F585" s="7">
        <v>1</v>
      </c>
      <c r="G585" s="7">
        <v>6</v>
      </c>
      <c r="H585" t="s">
        <v>89</v>
      </c>
      <c r="I585" s="8">
        <v>10</v>
      </c>
      <c r="J585" s="7">
        <v>3</v>
      </c>
      <c r="K585" t="s">
        <v>89</v>
      </c>
      <c r="L585" s="8">
        <v>5</v>
      </c>
    </row>
    <row r="586" spans="1:12" x14ac:dyDescent="0.25">
      <c r="A586" s="7">
        <v>4</v>
      </c>
      <c r="B586" t="s">
        <v>9</v>
      </c>
      <c r="C586" s="7">
        <v>4</v>
      </c>
      <c r="D586" s="7">
        <v>0</v>
      </c>
      <c r="E586" s="7">
        <v>2</v>
      </c>
      <c r="F586" s="7">
        <v>2</v>
      </c>
      <c r="G586" s="7">
        <v>4</v>
      </c>
      <c r="H586" t="s">
        <v>89</v>
      </c>
      <c r="I586" s="8">
        <v>12</v>
      </c>
      <c r="J586" s="7">
        <v>2</v>
      </c>
      <c r="K586" t="s">
        <v>89</v>
      </c>
      <c r="L586" s="8">
        <v>6</v>
      </c>
    </row>
    <row r="588" spans="1:12" x14ac:dyDescent="0.25">
      <c r="A588" s="4" t="s">
        <v>175</v>
      </c>
    </row>
    <row r="589" spans="1:12" x14ac:dyDescent="0.25">
      <c r="C589" s="5" t="s">
        <v>82</v>
      </c>
      <c r="D589" s="5" t="s">
        <v>83</v>
      </c>
      <c r="E589" s="5" t="s">
        <v>84</v>
      </c>
      <c r="F589" s="5" t="s">
        <v>85</v>
      </c>
      <c r="H589" s="6" t="s">
        <v>86</v>
      </c>
      <c r="K589" s="6" t="s">
        <v>87</v>
      </c>
    </row>
    <row r="590" spans="1:12" x14ac:dyDescent="0.25">
      <c r="A590" s="7">
        <v>1</v>
      </c>
      <c r="B590" t="s">
        <v>97</v>
      </c>
      <c r="C590" s="7">
        <v>4</v>
      </c>
      <c r="D590" s="7">
        <v>3</v>
      </c>
      <c r="E590" s="7">
        <v>0</v>
      </c>
      <c r="F590" s="7">
        <v>1</v>
      </c>
      <c r="G590" s="7">
        <v>12</v>
      </c>
      <c r="H590" t="s">
        <v>89</v>
      </c>
      <c r="I590" s="8">
        <v>4</v>
      </c>
      <c r="J590" s="7">
        <v>6</v>
      </c>
      <c r="K590" t="s">
        <v>89</v>
      </c>
      <c r="L590" s="8">
        <v>2</v>
      </c>
    </row>
    <row r="591" spans="1:12" x14ac:dyDescent="0.25">
      <c r="A591" s="7">
        <v>2</v>
      </c>
      <c r="B591" t="s">
        <v>169</v>
      </c>
      <c r="C591" s="7">
        <v>4</v>
      </c>
      <c r="D591" s="7">
        <v>2</v>
      </c>
      <c r="E591" s="7">
        <v>1</v>
      </c>
      <c r="F591" s="7">
        <v>1</v>
      </c>
      <c r="G591" s="7">
        <v>10</v>
      </c>
      <c r="H591" t="s">
        <v>89</v>
      </c>
      <c r="I591" s="8">
        <v>6</v>
      </c>
      <c r="J591" s="7">
        <v>5</v>
      </c>
      <c r="K591" t="s">
        <v>89</v>
      </c>
      <c r="L591" s="8">
        <v>3</v>
      </c>
    </row>
    <row r="592" spans="1:12" x14ac:dyDescent="0.25">
      <c r="A592" s="7">
        <v>3</v>
      </c>
      <c r="B592" t="s">
        <v>18</v>
      </c>
      <c r="C592" s="7">
        <v>4</v>
      </c>
      <c r="D592" s="7">
        <v>1</v>
      </c>
      <c r="E592" s="7">
        <v>1</v>
      </c>
      <c r="F592" s="7">
        <v>2</v>
      </c>
      <c r="G592" s="7">
        <v>6</v>
      </c>
      <c r="H592" t="s">
        <v>89</v>
      </c>
      <c r="I592" s="8">
        <v>10</v>
      </c>
      <c r="J592" s="7">
        <v>3</v>
      </c>
      <c r="K592" t="s">
        <v>89</v>
      </c>
      <c r="L592" s="8">
        <v>5</v>
      </c>
    </row>
    <row r="593" spans="1:12" x14ac:dyDescent="0.25">
      <c r="A593" s="7">
        <v>4</v>
      </c>
      <c r="B593" t="s">
        <v>63</v>
      </c>
      <c r="C593" s="7">
        <v>4</v>
      </c>
      <c r="D593" s="7">
        <v>0</v>
      </c>
      <c r="E593" s="7">
        <v>2</v>
      </c>
      <c r="F593" s="7">
        <v>2</v>
      </c>
      <c r="G593" s="7">
        <v>4</v>
      </c>
      <c r="H593" t="s">
        <v>89</v>
      </c>
      <c r="I593" s="8">
        <v>12</v>
      </c>
      <c r="J593" s="7">
        <v>2</v>
      </c>
      <c r="K593" t="s">
        <v>89</v>
      </c>
      <c r="L593" s="8">
        <v>6</v>
      </c>
    </row>
    <row r="595" spans="1:12" x14ac:dyDescent="0.25">
      <c r="A595" s="4" t="s">
        <v>176</v>
      </c>
    </row>
    <row r="596" spans="1:12" x14ac:dyDescent="0.25">
      <c r="C596" s="5" t="s">
        <v>82</v>
      </c>
      <c r="D596" s="5" t="s">
        <v>83</v>
      </c>
      <c r="E596" s="5" t="s">
        <v>84</v>
      </c>
      <c r="F596" s="5" t="s">
        <v>85</v>
      </c>
      <c r="H596" s="6" t="s">
        <v>86</v>
      </c>
      <c r="K596" s="6" t="s">
        <v>87</v>
      </c>
    </row>
    <row r="597" spans="1:12" x14ac:dyDescent="0.25">
      <c r="A597" s="7">
        <v>1</v>
      </c>
      <c r="B597" t="s">
        <v>123</v>
      </c>
      <c r="C597" s="7">
        <v>4</v>
      </c>
      <c r="D597" s="7">
        <v>4</v>
      </c>
      <c r="E597" s="7">
        <v>0</v>
      </c>
      <c r="F597" s="7">
        <v>0</v>
      </c>
      <c r="G597" s="7">
        <v>16</v>
      </c>
      <c r="H597" t="s">
        <v>89</v>
      </c>
      <c r="I597" s="8">
        <v>0</v>
      </c>
      <c r="J597" s="7">
        <v>8</v>
      </c>
      <c r="K597" t="s">
        <v>89</v>
      </c>
      <c r="L597" s="8">
        <v>0</v>
      </c>
    </row>
    <row r="598" spans="1:12" x14ac:dyDescent="0.25">
      <c r="A598" s="7">
        <v>2</v>
      </c>
      <c r="B598" t="s">
        <v>130</v>
      </c>
      <c r="C598" s="7">
        <v>4</v>
      </c>
      <c r="D598" s="7">
        <v>2</v>
      </c>
      <c r="E598" s="7">
        <v>1</v>
      </c>
      <c r="F598" s="7">
        <v>1</v>
      </c>
      <c r="G598" s="7">
        <v>9</v>
      </c>
      <c r="H598" t="s">
        <v>89</v>
      </c>
      <c r="I598" s="8">
        <v>7</v>
      </c>
      <c r="J598" s="7">
        <v>5</v>
      </c>
      <c r="K598" t="s">
        <v>89</v>
      </c>
      <c r="L598" s="8">
        <v>3</v>
      </c>
    </row>
    <row r="599" spans="1:12" x14ac:dyDescent="0.25">
      <c r="A599" s="7">
        <v>3</v>
      </c>
      <c r="B599" t="s">
        <v>165</v>
      </c>
      <c r="C599" s="7">
        <v>4</v>
      </c>
      <c r="D599" s="7">
        <v>0</v>
      </c>
      <c r="E599" s="7">
        <v>2</v>
      </c>
      <c r="F599" s="7">
        <v>2</v>
      </c>
      <c r="G599" s="7">
        <v>4</v>
      </c>
      <c r="H599" t="s">
        <v>89</v>
      </c>
      <c r="I599" s="8">
        <v>12</v>
      </c>
      <c r="J599" s="7">
        <v>2</v>
      </c>
      <c r="K599" t="s">
        <v>89</v>
      </c>
      <c r="L599" s="8">
        <v>6</v>
      </c>
    </row>
    <row r="600" spans="1:12" x14ac:dyDescent="0.25">
      <c r="A600" s="7">
        <v>4</v>
      </c>
      <c r="B600" t="s">
        <v>10</v>
      </c>
      <c r="C600" s="7">
        <v>4</v>
      </c>
      <c r="D600" s="7">
        <v>0</v>
      </c>
      <c r="E600" s="7">
        <v>1</v>
      </c>
      <c r="F600" s="7">
        <v>3</v>
      </c>
      <c r="G600" s="7">
        <v>3</v>
      </c>
      <c r="H600" t="s">
        <v>89</v>
      </c>
      <c r="I600" s="8">
        <v>13</v>
      </c>
      <c r="J600" s="7">
        <v>1</v>
      </c>
      <c r="K600" t="s">
        <v>89</v>
      </c>
      <c r="L600" s="8">
        <v>7</v>
      </c>
    </row>
    <row r="602" spans="1:12" x14ac:dyDescent="0.25">
      <c r="A602" s="4" t="s">
        <v>177</v>
      </c>
    </row>
    <row r="603" spans="1:12" x14ac:dyDescent="0.25">
      <c r="C603" s="5" t="s">
        <v>82</v>
      </c>
      <c r="D603" s="5" t="s">
        <v>83</v>
      </c>
      <c r="E603" s="5" t="s">
        <v>84</v>
      </c>
      <c r="F603" s="5" t="s">
        <v>85</v>
      </c>
      <c r="H603" s="6" t="s">
        <v>86</v>
      </c>
      <c r="K603" s="6" t="s">
        <v>87</v>
      </c>
    </row>
    <row r="604" spans="1:12" x14ac:dyDescent="0.25">
      <c r="A604" s="7">
        <v>1</v>
      </c>
      <c r="B604" t="s">
        <v>120</v>
      </c>
      <c r="C604" s="7">
        <v>4</v>
      </c>
      <c r="D604" s="7">
        <v>4</v>
      </c>
      <c r="E604" s="7">
        <v>0</v>
      </c>
      <c r="F604" s="7">
        <v>0</v>
      </c>
      <c r="G604" s="7">
        <v>16</v>
      </c>
      <c r="H604" t="s">
        <v>89</v>
      </c>
      <c r="I604" s="8">
        <v>0</v>
      </c>
      <c r="J604" s="7">
        <v>8</v>
      </c>
      <c r="K604" t="s">
        <v>89</v>
      </c>
      <c r="L604" s="8">
        <v>0</v>
      </c>
    </row>
    <row r="605" spans="1:12" x14ac:dyDescent="0.25">
      <c r="A605" s="7">
        <v>2</v>
      </c>
      <c r="B605" t="s">
        <v>78</v>
      </c>
      <c r="C605" s="7">
        <v>4</v>
      </c>
      <c r="D605" s="7">
        <v>1</v>
      </c>
      <c r="E605" s="7">
        <v>2</v>
      </c>
      <c r="F605" s="7">
        <v>1</v>
      </c>
      <c r="G605" s="7">
        <v>8</v>
      </c>
      <c r="H605" t="s">
        <v>89</v>
      </c>
      <c r="I605" s="8">
        <v>8</v>
      </c>
      <c r="J605" s="7">
        <v>4</v>
      </c>
      <c r="K605" t="s">
        <v>89</v>
      </c>
      <c r="L605" s="8">
        <v>4</v>
      </c>
    </row>
    <row r="606" spans="1:12" x14ac:dyDescent="0.25">
      <c r="A606" s="7">
        <v>3</v>
      </c>
      <c r="B606" t="s">
        <v>90</v>
      </c>
      <c r="C606" s="7">
        <v>4</v>
      </c>
      <c r="D606" s="7">
        <v>1</v>
      </c>
      <c r="E606" s="7">
        <v>1</v>
      </c>
      <c r="F606" s="7">
        <v>2</v>
      </c>
      <c r="G606" s="7">
        <v>6</v>
      </c>
      <c r="H606" t="s">
        <v>89</v>
      </c>
      <c r="I606" s="8">
        <v>10</v>
      </c>
      <c r="J606" s="7">
        <v>3</v>
      </c>
      <c r="K606" t="s">
        <v>89</v>
      </c>
      <c r="L606" s="8">
        <v>5</v>
      </c>
    </row>
    <row r="607" spans="1:12" x14ac:dyDescent="0.25">
      <c r="A607" s="7">
        <v>4</v>
      </c>
      <c r="B607" t="s">
        <v>6</v>
      </c>
      <c r="C607" s="7">
        <v>4</v>
      </c>
      <c r="D607" s="7">
        <v>0</v>
      </c>
      <c r="E607" s="7">
        <v>1</v>
      </c>
      <c r="F607" s="7">
        <v>3</v>
      </c>
      <c r="G607" s="7">
        <v>2</v>
      </c>
      <c r="H607" t="s">
        <v>89</v>
      </c>
      <c r="I607" s="8">
        <v>14</v>
      </c>
      <c r="J607" s="7">
        <v>1</v>
      </c>
      <c r="K607" t="s">
        <v>89</v>
      </c>
      <c r="L607" s="8">
        <v>7</v>
      </c>
    </row>
  </sheetData>
  <sheetProtection formatCells="0" formatColumns="0" formatRows="0" insertColumns="0" insertRows="0" insertHyperlinks="0" deleteColumns="0" deleteRows="0" sort="0" autoFilter="0" pivotTables="0"/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5BEB555-B988-4CC0-AA57-F17538E1F523}">
  <sheetPr>
    <tabColor rgb="FFFFFFCC"/>
  </sheetPr>
  <dimension ref="A1:L321"/>
  <sheetViews>
    <sheetView workbookViewId="0">
      <selection activeCell="E7" sqref="E7"/>
    </sheetView>
  </sheetViews>
  <sheetFormatPr baseColWidth="10" defaultColWidth="9.140625" defaultRowHeight="12.75" x14ac:dyDescent="0.2"/>
  <cols>
    <col min="1" max="1" width="6" style="1" customWidth="1"/>
    <col min="2" max="2" width="48" style="1" customWidth="1"/>
    <col min="3" max="7" width="6" style="1" customWidth="1"/>
    <col min="8" max="8" width="2" style="1" customWidth="1"/>
    <col min="9" max="10" width="6" style="1" customWidth="1"/>
    <col min="11" max="11" width="2" style="1" customWidth="1"/>
    <col min="12" max="12" width="6" style="1" customWidth="1"/>
    <col min="13" max="13" width="20" style="1" customWidth="1"/>
    <col min="14" max="14" width="22" style="1" customWidth="1"/>
    <col min="15" max="15" width="20" style="1" customWidth="1"/>
    <col min="16" max="16" width="16" style="1" customWidth="1"/>
    <col min="17" max="16384" width="9.140625" style="1"/>
  </cols>
  <sheetData>
    <row r="1" spans="1:12" ht="15.75" x14ac:dyDescent="0.25">
      <c r="A1" s="37" t="s">
        <v>191</v>
      </c>
    </row>
    <row r="2" spans="1:12" x14ac:dyDescent="0.2">
      <c r="A2" s="38" t="s">
        <v>567</v>
      </c>
    </row>
    <row r="5" spans="1:12" x14ac:dyDescent="0.2">
      <c r="A5" s="36" t="s">
        <v>81</v>
      </c>
    </row>
    <row r="6" spans="1:12" x14ac:dyDescent="0.2">
      <c r="C6" s="39" t="s">
        <v>82</v>
      </c>
      <c r="D6" s="39" t="s">
        <v>83</v>
      </c>
      <c r="E6" s="39" t="s">
        <v>84</v>
      </c>
      <c r="F6" s="39" t="s">
        <v>85</v>
      </c>
      <c r="H6" s="40" t="s">
        <v>86</v>
      </c>
      <c r="K6" s="40" t="s">
        <v>87</v>
      </c>
    </row>
    <row r="7" spans="1:12" x14ac:dyDescent="0.2">
      <c r="A7" s="41">
        <v>1</v>
      </c>
      <c r="B7" s="1" t="s">
        <v>192</v>
      </c>
      <c r="C7" s="41">
        <v>13</v>
      </c>
      <c r="D7" s="41">
        <v>11</v>
      </c>
      <c r="E7" s="41">
        <v>0</v>
      </c>
      <c r="F7" s="41">
        <v>2</v>
      </c>
      <c r="G7" s="41">
        <v>377</v>
      </c>
      <c r="H7" s="1" t="s">
        <v>89</v>
      </c>
      <c r="I7" s="42">
        <v>318</v>
      </c>
      <c r="J7" s="41">
        <v>22</v>
      </c>
      <c r="K7" s="1" t="s">
        <v>89</v>
      </c>
      <c r="L7" s="42">
        <v>4</v>
      </c>
    </row>
    <row r="8" spans="1:12" x14ac:dyDescent="0.2">
      <c r="A8" s="41">
        <v>2</v>
      </c>
      <c r="B8" s="1" t="s">
        <v>23</v>
      </c>
      <c r="C8" s="41">
        <v>11</v>
      </c>
      <c r="D8" s="41">
        <v>9</v>
      </c>
      <c r="E8" s="41">
        <v>0</v>
      </c>
      <c r="F8" s="41">
        <v>2</v>
      </c>
      <c r="G8" s="41">
        <v>376</v>
      </c>
      <c r="H8" s="1" t="s">
        <v>89</v>
      </c>
      <c r="I8" s="42">
        <v>294</v>
      </c>
      <c r="J8" s="41">
        <v>18</v>
      </c>
      <c r="K8" s="1" t="s">
        <v>89</v>
      </c>
      <c r="L8" s="42">
        <v>4</v>
      </c>
    </row>
    <row r="9" spans="1:12" x14ac:dyDescent="0.2">
      <c r="A9" s="41">
        <v>3</v>
      </c>
      <c r="B9" s="1" t="s">
        <v>44</v>
      </c>
      <c r="C9" s="41">
        <v>13</v>
      </c>
      <c r="D9" s="41">
        <v>8</v>
      </c>
      <c r="E9" s="41">
        <v>1</v>
      </c>
      <c r="F9" s="41">
        <v>4</v>
      </c>
      <c r="G9" s="41">
        <v>371</v>
      </c>
      <c r="H9" s="1" t="s">
        <v>89</v>
      </c>
      <c r="I9" s="42">
        <v>309</v>
      </c>
      <c r="J9" s="41">
        <v>17</v>
      </c>
      <c r="K9" s="1" t="s">
        <v>89</v>
      </c>
      <c r="L9" s="42">
        <v>9</v>
      </c>
    </row>
    <row r="10" spans="1:12" x14ac:dyDescent="0.2">
      <c r="A10" s="41">
        <v>4</v>
      </c>
      <c r="B10" s="1" t="s">
        <v>28</v>
      </c>
      <c r="C10" s="41">
        <v>13</v>
      </c>
      <c r="D10" s="41">
        <v>7</v>
      </c>
      <c r="E10" s="41">
        <v>1</v>
      </c>
      <c r="F10" s="41">
        <v>5</v>
      </c>
      <c r="G10" s="41">
        <v>403</v>
      </c>
      <c r="H10" s="1" t="s">
        <v>89</v>
      </c>
      <c r="I10" s="42">
        <v>364</v>
      </c>
      <c r="J10" s="41">
        <v>15</v>
      </c>
      <c r="K10" s="1" t="s">
        <v>89</v>
      </c>
      <c r="L10" s="42">
        <v>11</v>
      </c>
    </row>
    <row r="11" spans="1:12" x14ac:dyDescent="0.2">
      <c r="A11" s="41">
        <v>5</v>
      </c>
      <c r="B11" s="1" t="s">
        <v>77</v>
      </c>
      <c r="C11" s="41">
        <v>13</v>
      </c>
      <c r="D11" s="41">
        <v>6</v>
      </c>
      <c r="E11" s="41">
        <v>1</v>
      </c>
      <c r="F11" s="41">
        <v>6</v>
      </c>
      <c r="G11" s="41">
        <v>423</v>
      </c>
      <c r="H11" s="1" t="s">
        <v>89</v>
      </c>
      <c r="I11" s="42">
        <v>387</v>
      </c>
      <c r="J11" s="41">
        <v>13</v>
      </c>
      <c r="K11" s="1" t="s">
        <v>89</v>
      </c>
      <c r="L11" s="42">
        <v>13</v>
      </c>
    </row>
    <row r="12" spans="1:12" x14ac:dyDescent="0.2">
      <c r="A12" s="41">
        <v>6</v>
      </c>
      <c r="B12" s="1" t="s">
        <v>193</v>
      </c>
      <c r="C12" s="41">
        <v>13</v>
      </c>
      <c r="D12" s="41">
        <v>6</v>
      </c>
      <c r="E12" s="41">
        <v>0</v>
      </c>
      <c r="F12" s="41">
        <v>7</v>
      </c>
      <c r="G12" s="41">
        <v>331</v>
      </c>
      <c r="H12" s="1" t="s">
        <v>89</v>
      </c>
      <c r="I12" s="42">
        <v>329</v>
      </c>
      <c r="J12" s="41">
        <v>12</v>
      </c>
      <c r="K12" s="1" t="s">
        <v>89</v>
      </c>
      <c r="L12" s="42">
        <v>14</v>
      </c>
    </row>
    <row r="13" spans="1:12" x14ac:dyDescent="0.2">
      <c r="A13" s="41">
        <v>7</v>
      </c>
      <c r="B13" s="1" t="s">
        <v>34</v>
      </c>
      <c r="C13" s="41">
        <v>13</v>
      </c>
      <c r="D13" s="41">
        <v>6</v>
      </c>
      <c r="E13" s="41">
        <v>0</v>
      </c>
      <c r="F13" s="41">
        <v>7</v>
      </c>
      <c r="G13" s="41">
        <v>332</v>
      </c>
      <c r="H13" s="1" t="s">
        <v>89</v>
      </c>
      <c r="I13" s="42">
        <v>369</v>
      </c>
      <c r="J13" s="41">
        <v>12</v>
      </c>
      <c r="K13" s="1" t="s">
        <v>89</v>
      </c>
      <c r="L13" s="42">
        <v>14</v>
      </c>
    </row>
    <row r="14" spans="1:12" x14ac:dyDescent="0.2">
      <c r="A14" s="41">
        <v>8</v>
      </c>
      <c r="B14" s="1" t="s">
        <v>36</v>
      </c>
      <c r="C14" s="41">
        <v>14</v>
      </c>
      <c r="D14" s="41">
        <v>6</v>
      </c>
      <c r="E14" s="41">
        <v>0</v>
      </c>
      <c r="F14" s="41">
        <v>8</v>
      </c>
      <c r="G14" s="41">
        <v>368</v>
      </c>
      <c r="H14" s="1" t="s">
        <v>89</v>
      </c>
      <c r="I14" s="42">
        <v>388</v>
      </c>
      <c r="J14" s="41">
        <v>12</v>
      </c>
      <c r="K14" s="1" t="s">
        <v>89</v>
      </c>
      <c r="L14" s="42">
        <v>16</v>
      </c>
    </row>
    <row r="15" spans="1:12" x14ac:dyDescent="0.2">
      <c r="A15" s="41">
        <v>9</v>
      </c>
      <c r="B15" s="1" t="s">
        <v>64</v>
      </c>
      <c r="C15" s="41">
        <v>14</v>
      </c>
      <c r="D15" s="41">
        <v>5</v>
      </c>
      <c r="E15" s="41">
        <v>2</v>
      </c>
      <c r="F15" s="41">
        <v>7</v>
      </c>
      <c r="G15" s="41">
        <v>362</v>
      </c>
      <c r="H15" s="1" t="s">
        <v>89</v>
      </c>
      <c r="I15" s="42">
        <v>405</v>
      </c>
      <c r="J15" s="41">
        <v>12</v>
      </c>
      <c r="K15" s="1" t="s">
        <v>89</v>
      </c>
      <c r="L15" s="42">
        <v>16</v>
      </c>
    </row>
    <row r="16" spans="1:12" x14ac:dyDescent="0.2">
      <c r="A16" s="41">
        <v>10</v>
      </c>
      <c r="B16" s="1" t="s">
        <v>31</v>
      </c>
      <c r="C16" s="41">
        <v>14</v>
      </c>
      <c r="D16" s="41">
        <v>5</v>
      </c>
      <c r="E16" s="41">
        <v>0</v>
      </c>
      <c r="F16" s="41">
        <v>9</v>
      </c>
      <c r="G16" s="41">
        <v>398</v>
      </c>
      <c r="H16" s="1" t="s">
        <v>89</v>
      </c>
      <c r="I16" s="42">
        <v>441</v>
      </c>
      <c r="J16" s="41">
        <v>10</v>
      </c>
      <c r="K16" s="1" t="s">
        <v>89</v>
      </c>
      <c r="L16" s="42">
        <v>18</v>
      </c>
    </row>
    <row r="17" spans="1:12" x14ac:dyDescent="0.2">
      <c r="A17" s="41">
        <v>11</v>
      </c>
      <c r="B17" s="1" t="s">
        <v>194</v>
      </c>
      <c r="C17" s="41">
        <v>14</v>
      </c>
      <c r="D17" s="41">
        <v>5</v>
      </c>
      <c r="E17" s="41">
        <v>0</v>
      </c>
      <c r="F17" s="41">
        <v>9</v>
      </c>
      <c r="G17" s="41">
        <v>356</v>
      </c>
      <c r="H17" s="1" t="s">
        <v>89</v>
      </c>
      <c r="I17" s="42">
        <v>442</v>
      </c>
      <c r="J17" s="41">
        <v>10</v>
      </c>
      <c r="K17" s="1" t="s">
        <v>89</v>
      </c>
      <c r="L17" s="42">
        <v>18</v>
      </c>
    </row>
    <row r="18" spans="1:12" x14ac:dyDescent="0.2">
      <c r="A18" s="41">
        <v>12</v>
      </c>
      <c r="B18" s="1" t="s">
        <v>70</v>
      </c>
      <c r="C18" s="41">
        <v>13</v>
      </c>
      <c r="D18" s="41">
        <v>2</v>
      </c>
      <c r="E18" s="41">
        <v>1</v>
      </c>
      <c r="F18" s="41">
        <v>10</v>
      </c>
      <c r="G18" s="41">
        <v>310</v>
      </c>
      <c r="H18" s="1" t="s">
        <v>89</v>
      </c>
      <c r="I18" s="42">
        <v>361</v>
      </c>
      <c r="J18" s="41">
        <v>5</v>
      </c>
      <c r="K18" s="1" t="s">
        <v>89</v>
      </c>
      <c r="L18" s="42">
        <v>21</v>
      </c>
    </row>
    <row r="20" spans="1:12" x14ac:dyDescent="0.2">
      <c r="A20" s="36" t="s">
        <v>95</v>
      </c>
    </row>
    <row r="21" spans="1:12" x14ac:dyDescent="0.2">
      <c r="C21" s="39" t="s">
        <v>82</v>
      </c>
      <c r="D21" s="39" t="s">
        <v>83</v>
      </c>
      <c r="E21" s="39" t="s">
        <v>84</v>
      </c>
      <c r="F21" s="39" t="s">
        <v>85</v>
      </c>
      <c r="H21" s="40" t="s">
        <v>86</v>
      </c>
      <c r="K21" s="40" t="s">
        <v>87</v>
      </c>
    </row>
    <row r="22" spans="1:12" x14ac:dyDescent="0.2">
      <c r="A22" s="41">
        <v>1</v>
      </c>
      <c r="B22" s="1" t="s">
        <v>195</v>
      </c>
      <c r="C22" s="41">
        <v>13</v>
      </c>
      <c r="D22" s="41">
        <v>8</v>
      </c>
      <c r="E22" s="41">
        <v>3</v>
      </c>
      <c r="F22" s="41">
        <v>2</v>
      </c>
      <c r="G22" s="41">
        <v>384</v>
      </c>
      <c r="H22" s="1" t="s">
        <v>89</v>
      </c>
      <c r="I22" s="42">
        <v>337</v>
      </c>
      <c r="J22" s="41">
        <v>19</v>
      </c>
      <c r="K22" s="1" t="s">
        <v>89</v>
      </c>
      <c r="L22" s="42">
        <v>7</v>
      </c>
    </row>
    <row r="23" spans="1:12" x14ac:dyDescent="0.2">
      <c r="A23" s="41">
        <v>2</v>
      </c>
      <c r="B23" s="1" t="s">
        <v>199</v>
      </c>
      <c r="C23" s="41">
        <v>13</v>
      </c>
      <c r="D23" s="41">
        <v>7</v>
      </c>
      <c r="E23" s="41">
        <v>2</v>
      </c>
      <c r="F23" s="41">
        <v>4</v>
      </c>
      <c r="G23" s="41">
        <v>357</v>
      </c>
      <c r="H23" s="1" t="s">
        <v>89</v>
      </c>
      <c r="I23" s="42">
        <v>319</v>
      </c>
      <c r="J23" s="41">
        <v>16</v>
      </c>
      <c r="K23" s="1" t="s">
        <v>89</v>
      </c>
      <c r="L23" s="42">
        <v>10</v>
      </c>
    </row>
    <row r="24" spans="1:12" x14ac:dyDescent="0.2">
      <c r="A24" s="41">
        <v>3</v>
      </c>
      <c r="B24" s="1" t="s">
        <v>197</v>
      </c>
      <c r="C24" s="41">
        <v>13</v>
      </c>
      <c r="D24" s="41">
        <v>8</v>
      </c>
      <c r="E24" s="41">
        <v>0</v>
      </c>
      <c r="F24" s="41">
        <v>5</v>
      </c>
      <c r="G24" s="41">
        <v>380</v>
      </c>
      <c r="H24" s="1" t="s">
        <v>89</v>
      </c>
      <c r="I24" s="42">
        <v>349</v>
      </c>
      <c r="J24" s="41">
        <v>16</v>
      </c>
      <c r="K24" s="1" t="s">
        <v>89</v>
      </c>
      <c r="L24" s="42">
        <v>10</v>
      </c>
    </row>
    <row r="25" spans="1:12" x14ac:dyDescent="0.2">
      <c r="A25" s="41">
        <v>4</v>
      </c>
      <c r="B25" s="1" t="s">
        <v>198</v>
      </c>
      <c r="C25" s="41">
        <v>12</v>
      </c>
      <c r="D25" s="41">
        <v>6</v>
      </c>
      <c r="E25" s="41">
        <v>2</v>
      </c>
      <c r="F25" s="41">
        <v>4</v>
      </c>
      <c r="G25" s="41">
        <v>345</v>
      </c>
      <c r="H25" s="1" t="s">
        <v>89</v>
      </c>
      <c r="I25" s="42">
        <v>314</v>
      </c>
      <c r="J25" s="41">
        <v>14</v>
      </c>
      <c r="K25" s="1" t="s">
        <v>89</v>
      </c>
      <c r="L25" s="42">
        <v>10</v>
      </c>
    </row>
    <row r="26" spans="1:12" x14ac:dyDescent="0.2">
      <c r="A26" s="41">
        <v>5</v>
      </c>
      <c r="B26" s="1" t="s">
        <v>21</v>
      </c>
      <c r="C26" s="41">
        <v>12</v>
      </c>
      <c r="D26" s="41">
        <v>7</v>
      </c>
      <c r="E26" s="41">
        <v>0</v>
      </c>
      <c r="F26" s="41">
        <v>5</v>
      </c>
      <c r="G26" s="41">
        <v>308</v>
      </c>
      <c r="H26" s="1" t="s">
        <v>89</v>
      </c>
      <c r="I26" s="42">
        <v>296</v>
      </c>
      <c r="J26" s="41">
        <v>14</v>
      </c>
      <c r="K26" s="1" t="s">
        <v>89</v>
      </c>
      <c r="L26" s="42">
        <v>10</v>
      </c>
    </row>
    <row r="27" spans="1:12" x14ac:dyDescent="0.2">
      <c r="A27" s="41">
        <v>6</v>
      </c>
      <c r="B27" s="1" t="s">
        <v>196</v>
      </c>
      <c r="C27" s="41">
        <v>11</v>
      </c>
      <c r="D27" s="41">
        <v>5</v>
      </c>
      <c r="E27" s="41">
        <v>3</v>
      </c>
      <c r="F27" s="41">
        <v>3</v>
      </c>
      <c r="G27" s="41">
        <v>293</v>
      </c>
      <c r="H27" s="1" t="s">
        <v>89</v>
      </c>
      <c r="I27" s="42">
        <v>280</v>
      </c>
      <c r="J27" s="41">
        <v>13</v>
      </c>
      <c r="K27" s="1" t="s">
        <v>89</v>
      </c>
      <c r="L27" s="42">
        <v>9</v>
      </c>
    </row>
    <row r="28" spans="1:12" x14ac:dyDescent="0.2">
      <c r="A28" s="41">
        <v>7</v>
      </c>
      <c r="B28" s="1" t="s">
        <v>54</v>
      </c>
      <c r="C28" s="41">
        <v>12</v>
      </c>
      <c r="D28" s="41">
        <v>5</v>
      </c>
      <c r="E28" s="41">
        <v>2</v>
      </c>
      <c r="F28" s="41">
        <v>5</v>
      </c>
      <c r="G28" s="41">
        <v>332</v>
      </c>
      <c r="H28" s="1" t="s">
        <v>89</v>
      </c>
      <c r="I28" s="42">
        <v>306</v>
      </c>
      <c r="J28" s="41">
        <v>12</v>
      </c>
      <c r="K28" s="1" t="s">
        <v>89</v>
      </c>
      <c r="L28" s="42">
        <v>12</v>
      </c>
    </row>
    <row r="29" spans="1:12" x14ac:dyDescent="0.2">
      <c r="A29" s="41">
        <v>8</v>
      </c>
      <c r="B29" s="1" t="s">
        <v>201</v>
      </c>
      <c r="C29" s="41">
        <v>12</v>
      </c>
      <c r="D29" s="41">
        <v>5</v>
      </c>
      <c r="E29" s="41">
        <v>1</v>
      </c>
      <c r="F29" s="41">
        <v>6</v>
      </c>
      <c r="G29" s="41">
        <v>282</v>
      </c>
      <c r="H29" s="1" t="s">
        <v>89</v>
      </c>
      <c r="I29" s="42">
        <v>292</v>
      </c>
      <c r="J29" s="41">
        <v>11</v>
      </c>
      <c r="K29" s="1" t="s">
        <v>89</v>
      </c>
      <c r="L29" s="42">
        <v>13</v>
      </c>
    </row>
    <row r="30" spans="1:12" x14ac:dyDescent="0.2">
      <c r="A30" s="41">
        <v>9</v>
      </c>
      <c r="B30" s="1" t="s">
        <v>200</v>
      </c>
      <c r="C30" s="41">
        <v>14</v>
      </c>
      <c r="D30" s="41">
        <v>5</v>
      </c>
      <c r="E30" s="41">
        <v>1</v>
      </c>
      <c r="F30" s="41">
        <v>8</v>
      </c>
      <c r="G30" s="41">
        <v>356</v>
      </c>
      <c r="H30" s="1" t="s">
        <v>89</v>
      </c>
      <c r="I30" s="42">
        <v>397</v>
      </c>
      <c r="J30" s="41">
        <v>11</v>
      </c>
      <c r="K30" s="1" t="s">
        <v>89</v>
      </c>
      <c r="L30" s="42">
        <v>17</v>
      </c>
    </row>
    <row r="31" spans="1:12" x14ac:dyDescent="0.2">
      <c r="A31" s="41">
        <v>10</v>
      </c>
      <c r="B31" s="1" t="s">
        <v>59</v>
      </c>
      <c r="C31" s="41">
        <v>12</v>
      </c>
      <c r="D31" s="41">
        <v>2</v>
      </c>
      <c r="E31" s="41">
        <v>2</v>
      </c>
      <c r="F31" s="41">
        <v>8</v>
      </c>
      <c r="G31" s="41">
        <v>293</v>
      </c>
      <c r="H31" s="1" t="s">
        <v>89</v>
      </c>
      <c r="I31" s="42">
        <v>328</v>
      </c>
      <c r="J31" s="41">
        <v>6</v>
      </c>
      <c r="K31" s="1" t="s">
        <v>89</v>
      </c>
      <c r="L31" s="42">
        <v>18</v>
      </c>
    </row>
    <row r="32" spans="1:12" x14ac:dyDescent="0.2">
      <c r="A32" s="41">
        <v>11</v>
      </c>
      <c r="B32" s="1" t="s">
        <v>202</v>
      </c>
      <c r="C32" s="41">
        <v>12</v>
      </c>
      <c r="D32" s="41">
        <v>2</v>
      </c>
      <c r="E32" s="41">
        <v>0</v>
      </c>
      <c r="F32" s="41">
        <v>10</v>
      </c>
      <c r="G32" s="41">
        <v>259</v>
      </c>
      <c r="H32" s="1" t="s">
        <v>89</v>
      </c>
      <c r="I32" s="42">
        <v>371</v>
      </c>
      <c r="J32" s="41">
        <v>4</v>
      </c>
      <c r="K32" s="1" t="s">
        <v>89</v>
      </c>
      <c r="L32" s="42">
        <v>20</v>
      </c>
    </row>
    <row r="34" spans="1:12" x14ac:dyDescent="0.2">
      <c r="A34" s="36" t="s">
        <v>105</v>
      </c>
    </row>
    <row r="35" spans="1:12" x14ac:dyDescent="0.2">
      <c r="C35" s="39" t="s">
        <v>82</v>
      </c>
      <c r="D35" s="39" t="s">
        <v>83</v>
      </c>
      <c r="E35" s="39" t="s">
        <v>84</v>
      </c>
      <c r="F35" s="39" t="s">
        <v>85</v>
      </c>
      <c r="H35" s="40" t="s">
        <v>86</v>
      </c>
      <c r="K35" s="40" t="s">
        <v>87</v>
      </c>
    </row>
    <row r="36" spans="1:12" x14ac:dyDescent="0.2">
      <c r="A36" s="41">
        <v>1</v>
      </c>
      <c r="B36" s="1" t="s">
        <v>203</v>
      </c>
      <c r="C36" s="41">
        <v>10</v>
      </c>
      <c r="D36" s="41">
        <v>9</v>
      </c>
      <c r="E36" s="41">
        <v>0</v>
      </c>
      <c r="F36" s="41">
        <v>1</v>
      </c>
      <c r="G36" s="41">
        <v>346</v>
      </c>
      <c r="H36" s="1" t="s">
        <v>89</v>
      </c>
      <c r="I36" s="42">
        <v>278</v>
      </c>
      <c r="J36" s="41">
        <v>18</v>
      </c>
      <c r="K36" s="1" t="s">
        <v>89</v>
      </c>
      <c r="L36" s="42">
        <v>2</v>
      </c>
    </row>
    <row r="37" spans="1:12" x14ac:dyDescent="0.2">
      <c r="A37" s="41">
        <v>2</v>
      </c>
      <c r="B37" s="1" t="s">
        <v>205</v>
      </c>
      <c r="C37" s="41">
        <v>10</v>
      </c>
      <c r="D37" s="41">
        <v>7</v>
      </c>
      <c r="E37" s="41">
        <v>0</v>
      </c>
      <c r="F37" s="41">
        <v>3</v>
      </c>
      <c r="G37" s="41">
        <v>304</v>
      </c>
      <c r="H37" s="1" t="s">
        <v>89</v>
      </c>
      <c r="I37" s="42">
        <v>282</v>
      </c>
      <c r="J37" s="41">
        <v>14</v>
      </c>
      <c r="K37" s="1" t="s">
        <v>89</v>
      </c>
      <c r="L37" s="42">
        <v>6</v>
      </c>
    </row>
    <row r="38" spans="1:12" x14ac:dyDescent="0.2">
      <c r="A38" s="41">
        <v>3</v>
      </c>
      <c r="B38" s="1" t="s">
        <v>204</v>
      </c>
      <c r="C38" s="41">
        <v>9</v>
      </c>
      <c r="D38" s="41">
        <v>5</v>
      </c>
      <c r="E38" s="41">
        <v>1</v>
      </c>
      <c r="F38" s="41">
        <v>3</v>
      </c>
      <c r="G38" s="41">
        <v>260</v>
      </c>
      <c r="H38" s="1" t="s">
        <v>89</v>
      </c>
      <c r="I38" s="42">
        <v>251</v>
      </c>
      <c r="J38" s="41">
        <v>11</v>
      </c>
      <c r="K38" s="1" t="s">
        <v>89</v>
      </c>
      <c r="L38" s="42">
        <v>7</v>
      </c>
    </row>
    <row r="39" spans="1:12" x14ac:dyDescent="0.2">
      <c r="A39" s="41">
        <v>4</v>
      </c>
      <c r="B39" s="1" t="s">
        <v>206</v>
      </c>
      <c r="C39" s="41">
        <v>9</v>
      </c>
      <c r="D39" s="41">
        <v>5</v>
      </c>
      <c r="E39" s="41">
        <v>0</v>
      </c>
      <c r="F39" s="41">
        <v>4</v>
      </c>
      <c r="G39" s="41">
        <v>255</v>
      </c>
      <c r="H39" s="1" t="s">
        <v>89</v>
      </c>
      <c r="I39" s="42">
        <v>240</v>
      </c>
      <c r="J39" s="41">
        <v>10</v>
      </c>
      <c r="K39" s="1" t="s">
        <v>89</v>
      </c>
      <c r="L39" s="42">
        <v>8</v>
      </c>
    </row>
    <row r="40" spans="1:12" x14ac:dyDescent="0.2">
      <c r="A40" s="41">
        <v>5</v>
      </c>
      <c r="B40" s="1" t="s">
        <v>207</v>
      </c>
      <c r="C40" s="41">
        <v>10</v>
      </c>
      <c r="D40" s="41">
        <v>5</v>
      </c>
      <c r="E40" s="41">
        <v>0</v>
      </c>
      <c r="F40" s="41">
        <v>5</v>
      </c>
      <c r="G40" s="41">
        <v>283</v>
      </c>
      <c r="H40" s="1" t="s">
        <v>89</v>
      </c>
      <c r="I40" s="42">
        <v>266</v>
      </c>
      <c r="J40" s="41">
        <v>10</v>
      </c>
      <c r="K40" s="1" t="s">
        <v>89</v>
      </c>
      <c r="L40" s="42">
        <v>10</v>
      </c>
    </row>
    <row r="41" spans="1:12" x14ac:dyDescent="0.2">
      <c r="A41" s="41">
        <v>6</v>
      </c>
      <c r="B41" s="1" t="s">
        <v>208</v>
      </c>
      <c r="C41" s="41">
        <v>9</v>
      </c>
      <c r="D41" s="41">
        <v>3</v>
      </c>
      <c r="E41" s="41">
        <v>1</v>
      </c>
      <c r="F41" s="41">
        <v>5</v>
      </c>
      <c r="G41" s="41">
        <v>239</v>
      </c>
      <c r="H41" s="1" t="s">
        <v>89</v>
      </c>
      <c r="I41" s="42">
        <v>253</v>
      </c>
      <c r="J41" s="41">
        <v>7</v>
      </c>
      <c r="K41" s="1" t="s">
        <v>89</v>
      </c>
      <c r="L41" s="42">
        <v>11</v>
      </c>
    </row>
    <row r="42" spans="1:12" x14ac:dyDescent="0.2">
      <c r="A42" s="41">
        <v>7</v>
      </c>
      <c r="B42" s="1" t="s">
        <v>68</v>
      </c>
      <c r="C42" s="41">
        <v>9</v>
      </c>
      <c r="D42" s="41">
        <v>3</v>
      </c>
      <c r="E42" s="41">
        <v>1</v>
      </c>
      <c r="F42" s="41">
        <v>5</v>
      </c>
      <c r="G42" s="41">
        <v>290</v>
      </c>
      <c r="H42" s="1" t="s">
        <v>89</v>
      </c>
      <c r="I42" s="42">
        <v>303</v>
      </c>
      <c r="J42" s="41">
        <v>7</v>
      </c>
      <c r="K42" s="1" t="s">
        <v>89</v>
      </c>
      <c r="L42" s="42">
        <v>11</v>
      </c>
    </row>
    <row r="43" spans="1:12" x14ac:dyDescent="0.2">
      <c r="A43" s="41">
        <v>8</v>
      </c>
      <c r="B43" s="1" t="s">
        <v>210</v>
      </c>
      <c r="C43" s="41">
        <v>9</v>
      </c>
      <c r="D43" s="41">
        <v>2</v>
      </c>
      <c r="E43" s="41">
        <v>0</v>
      </c>
      <c r="F43" s="41">
        <v>7</v>
      </c>
      <c r="G43" s="41">
        <v>236</v>
      </c>
      <c r="H43" s="1" t="s">
        <v>89</v>
      </c>
      <c r="I43" s="42">
        <v>295</v>
      </c>
      <c r="J43" s="41">
        <v>4</v>
      </c>
      <c r="K43" s="1" t="s">
        <v>89</v>
      </c>
      <c r="L43" s="42">
        <v>14</v>
      </c>
    </row>
    <row r="44" spans="1:12" x14ac:dyDescent="0.2">
      <c r="A44" s="41">
        <v>9</v>
      </c>
      <c r="B44" s="1" t="s">
        <v>209</v>
      </c>
      <c r="C44" s="41">
        <v>9</v>
      </c>
      <c r="D44" s="41">
        <v>1</v>
      </c>
      <c r="E44" s="41">
        <v>1</v>
      </c>
      <c r="F44" s="41">
        <v>7</v>
      </c>
      <c r="G44" s="41">
        <v>212</v>
      </c>
      <c r="H44" s="1" t="s">
        <v>89</v>
      </c>
      <c r="I44" s="42">
        <v>257</v>
      </c>
      <c r="J44" s="41">
        <v>3</v>
      </c>
      <c r="K44" s="1" t="s">
        <v>89</v>
      </c>
      <c r="L44" s="42">
        <v>15</v>
      </c>
    </row>
    <row r="46" spans="1:12" x14ac:dyDescent="0.2">
      <c r="A46" s="36" t="s">
        <v>211</v>
      </c>
    </row>
    <row r="47" spans="1:12" x14ac:dyDescent="0.2">
      <c r="C47" s="39" t="s">
        <v>82</v>
      </c>
      <c r="D47" s="39" t="s">
        <v>83</v>
      </c>
      <c r="E47" s="39" t="s">
        <v>84</v>
      </c>
      <c r="F47" s="39" t="s">
        <v>85</v>
      </c>
      <c r="H47" s="40" t="s">
        <v>86</v>
      </c>
      <c r="K47" s="40" t="s">
        <v>87</v>
      </c>
    </row>
    <row r="48" spans="1:12" x14ac:dyDescent="0.2">
      <c r="A48" s="41">
        <v>1</v>
      </c>
      <c r="B48" s="1" t="s">
        <v>212</v>
      </c>
      <c r="C48" s="41">
        <v>7</v>
      </c>
      <c r="D48" s="41">
        <v>5</v>
      </c>
      <c r="E48" s="41">
        <v>1</v>
      </c>
      <c r="F48" s="41">
        <v>1</v>
      </c>
      <c r="G48" s="41">
        <v>215</v>
      </c>
      <c r="H48" s="1" t="s">
        <v>89</v>
      </c>
      <c r="I48" s="42">
        <v>168</v>
      </c>
      <c r="J48" s="41">
        <v>11</v>
      </c>
      <c r="K48" s="1" t="s">
        <v>89</v>
      </c>
      <c r="L48" s="42">
        <v>3</v>
      </c>
    </row>
    <row r="49" spans="1:12" x14ac:dyDescent="0.2">
      <c r="A49" s="41">
        <v>2</v>
      </c>
      <c r="B49" s="1" t="s">
        <v>213</v>
      </c>
      <c r="C49" s="41">
        <v>9</v>
      </c>
      <c r="D49" s="41">
        <v>4</v>
      </c>
      <c r="E49" s="41">
        <v>3</v>
      </c>
      <c r="F49" s="41">
        <v>2</v>
      </c>
      <c r="G49" s="41">
        <v>293</v>
      </c>
      <c r="H49" s="1" t="s">
        <v>89</v>
      </c>
      <c r="I49" s="42">
        <v>255</v>
      </c>
      <c r="J49" s="41">
        <v>11</v>
      </c>
      <c r="K49" s="1" t="s">
        <v>89</v>
      </c>
      <c r="L49" s="42">
        <v>7</v>
      </c>
    </row>
    <row r="50" spans="1:12" x14ac:dyDescent="0.2">
      <c r="A50" s="41">
        <v>3</v>
      </c>
      <c r="B50" s="1" t="s">
        <v>214</v>
      </c>
      <c r="C50" s="41">
        <v>7</v>
      </c>
      <c r="D50" s="41">
        <v>4</v>
      </c>
      <c r="E50" s="41">
        <v>0</v>
      </c>
      <c r="F50" s="41">
        <v>3</v>
      </c>
      <c r="G50" s="41">
        <v>231</v>
      </c>
      <c r="H50" s="1" t="s">
        <v>89</v>
      </c>
      <c r="I50" s="42">
        <v>209</v>
      </c>
      <c r="J50" s="41">
        <v>8</v>
      </c>
      <c r="K50" s="1" t="s">
        <v>89</v>
      </c>
      <c r="L50" s="42">
        <v>6</v>
      </c>
    </row>
    <row r="51" spans="1:12" x14ac:dyDescent="0.2">
      <c r="A51" s="41">
        <v>4</v>
      </c>
      <c r="B51" s="1" t="s">
        <v>61</v>
      </c>
      <c r="C51" s="41">
        <v>6</v>
      </c>
      <c r="D51" s="41">
        <v>3</v>
      </c>
      <c r="E51" s="41">
        <v>1</v>
      </c>
      <c r="F51" s="41">
        <v>2</v>
      </c>
      <c r="G51" s="41">
        <v>161</v>
      </c>
      <c r="H51" s="1" t="s">
        <v>89</v>
      </c>
      <c r="I51" s="42">
        <v>149</v>
      </c>
      <c r="J51" s="41">
        <v>7</v>
      </c>
      <c r="K51" s="1" t="s">
        <v>89</v>
      </c>
      <c r="L51" s="42">
        <v>5</v>
      </c>
    </row>
    <row r="52" spans="1:12" x14ac:dyDescent="0.2">
      <c r="A52" s="41">
        <v>5</v>
      </c>
      <c r="B52" s="1" t="s">
        <v>215</v>
      </c>
      <c r="C52" s="41">
        <v>8</v>
      </c>
      <c r="D52" s="41">
        <v>3</v>
      </c>
      <c r="E52" s="41">
        <v>1</v>
      </c>
      <c r="F52" s="41">
        <v>4</v>
      </c>
      <c r="G52" s="41">
        <v>166</v>
      </c>
      <c r="H52" s="1" t="s">
        <v>89</v>
      </c>
      <c r="I52" s="42">
        <v>202</v>
      </c>
      <c r="J52" s="41">
        <v>7</v>
      </c>
      <c r="K52" s="1" t="s">
        <v>89</v>
      </c>
      <c r="L52" s="42">
        <v>9</v>
      </c>
    </row>
    <row r="53" spans="1:12" x14ac:dyDescent="0.2">
      <c r="A53" s="41">
        <v>6</v>
      </c>
      <c r="B53" s="1" t="s">
        <v>216</v>
      </c>
      <c r="C53" s="41">
        <v>7</v>
      </c>
      <c r="D53" s="41">
        <v>2</v>
      </c>
      <c r="E53" s="41">
        <v>2</v>
      </c>
      <c r="F53" s="41">
        <v>3</v>
      </c>
      <c r="G53" s="41">
        <v>174</v>
      </c>
      <c r="H53" s="1" t="s">
        <v>89</v>
      </c>
      <c r="I53" s="42">
        <v>171</v>
      </c>
      <c r="J53" s="41">
        <v>6</v>
      </c>
      <c r="K53" s="1" t="s">
        <v>89</v>
      </c>
      <c r="L53" s="42">
        <v>8</v>
      </c>
    </row>
    <row r="54" spans="1:12" x14ac:dyDescent="0.2">
      <c r="A54" s="41">
        <v>7</v>
      </c>
      <c r="B54" s="1" t="s">
        <v>217</v>
      </c>
      <c r="C54" s="41">
        <v>6</v>
      </c>
      <c r="D54" s="41">
        <v>0</v>
      </c>
      <c r="E54" s="41">
        <v>0</v>
      </c>
      <c r="F54" s="41">
        <v>6</v>
      </c>
      <c r="G54" s="41">
        <v>134</v>
      </c>
      <c r="H54" s="1" t="s">
        <v>89</v>
      </c>
      <c r="I54" s="42">
        <v>220</v>
      </c>
      <c r="J54" s="41">
        <v>0</v>
      </c>
      <c r="K54" s="1" t="s">
        <v>89</v>
      </c>
      <c r="L54" s="42">
        <v>12</v>
      </c>
    </row>
    <row r="56" spans="1:12" x14ac:dyDescent="0.2">
      <c r="A56" s="36" t="s">
        <v>218</v>
      </c>
    </row>
    <row r="57" spans="1:12" x14ac:dyDescent="0.2">
      <c r="C57" s="39" t="s">
        <v>82</v>
      </c>
      <c r="D57" s="39" t="s">
        <v>83</v>
      </c>
      <c r="E57" s="39" t="s">
        <v>84</v>
      </c>
      <c r="F57" s="39" t="s">
        <v>85</v>
      </c>
      <c r="H57" s="40" t="s">
        <v>86</v>
      </c>
      <c r="K57" s="40" t="s">
        <v>87</v>
      </c>
    </row>
    <row r="59" spans="1:12" x14ac:dyDescent="0.2">
      <c r="A59" s="36" t="s">
        <v>219</v>
      </c>
    </row>
    <row r="60" spans="1:12" x14ac:dyDescent="0.2">
      <c r="C60" s="39" t="s">
        <v>82</v>
      </c>
      <c r="D60" s="39" t="s">
        <v>83</v>
      </c>
      <c r="E60" s="39" t="s">
        <v>84</v>
      </c>
      <c r="F60" s="39" t="s">
        <v>85</v>
      </c>
      <c r="H60" s="40" t="s">
        <v>86</v>
      </c>
      <c r="K60" s="40" t="s">
        <v>87</v>
      </c>
    </row>
    <row r="61" spans="1:12" x14ac:dyDescent="0.2">
      <c r="A61" s="41">
        <v>1</v>
      </c>
      <c r="B61" s="1" t="s">
        <v>23</v>
      </c>
      <c r="C61" s="41">
        <v>6</v>
      </c>
      <c r="D61" s="41">
        <v>6</v>
      </c>
      <c r="E61" s="41">
        <v>0</v>
      </c>
      <c r="F61" s="41">
        <v>0</v>
      </c>
      <c r="G61" s="41">
        <v>230</v>
      </c>
      <c r="H61" s="1" t="s">
        <v>89</v>
      </c>
      <c r="I61" s="42">
        <v>153</v>
      </c>
      <c r="J61" s="41">
        <v>12</v>
      </c>
      <c r="K61" s="1" t="s">
        <v>89</v>
      </c>
      <c r="L61" s="42">
        <v>0</v>
      </c>
    </row>
    <row r="62" spans="1:12" x14ac:dyDescent="0.2">
      <c r="A62" s="41">
        <v>2</v>
      </c>
      <c r="B62" s="1" t="s">
        <v>28</v>
      </c>
      <c r="C62" s="41">
        <v>6</v>
      </c>
      <c r="D62" s="41">
        <v>4</v>
      </c>
      <c r="E62" s="41">
        <v>0</v>
      </c>
      <c r="F62" s="41">
        <v>2</v>
      </c>
      <c r="G62" s="41">
        <v>198</v>
      </c>
      <c r="H62" s="1" t="s">
        <v>89</v>
      </c>
      <c r="I62" s="42">
        <v>190</v>
      </c>
      <c r="J62" s="41">
        <v>8</v>
      </c>
      <c r="K62" s="1" t="s">
        <v>89</v>
      </c>
      <c r="L62" s="42">
        <v>4</v>
      </c>
    </row>
    <row r="63" spans="1:12" x14ac:dyDescent="0.2">
      <c r="A63" s="41">
        <v>3</v>
      </c>
      <c r="B63" s="1" t="s">
        <v>25</v>
      </c>
      <c r="C63" s="41">
        <v>7</v>
      </c>
      <c r="D63" s="41">
        <v>4</v>
      </c>
      <c r="E63" s="41">
        <v>0</v>
      </c>
      <c r="F63" s="41">
        <v>3</v>
      </c>
      <c r="G63" s="41">
        <v>203</v>
      </c>
      <c r="H63" s="1" t="s">
        <v>89</v>
      </c>
      <c r="I63" s="42">
        <v>177</v>
      </c>
      <c r="J63" s="41">
        <v>8</v>
      </c>
      <c r="K63" s="1" t="s">
        <v>89</v>
      </c>
      <c r="L63" s="42">
        <v>6</v>
      </c>
    </row>
    <row r="64" spans="1:12" x14ac:dyDescent="0.2">
      <c r="A64" s="41">
        <v>4</v>
      </c>
      <c r="B64" s="1" t="s">
        <v>27</v>
      </c>
      <c r="C64" s="41">
        <v>7</v>
      </c>
      <c r="D64" s="41">
        <v>4</v>
      </c>
      <c r="E64" s="41">
        <v>0</v>
      </c>
      <c r="F64" s="41">
        <v>3</v>
      </c>
      <c r="G64" s="41">
        <v>181</v>
      </c>
      <c r="H64" s="1" t="s">
        <v>89</v>
      </c>
      <c r="I64" s="42">
        <v>173</v>
      </c>
      <c r="J64" s="41">
        <v>8</v>
      </c>
      <c r="K64" s="1" t="s">
        <v>89</v>
      </c>
      <c r="L64" s="42">
        <v>6</v>
      </c>
    </row>
    <row r="65" spans="1:12" x14ac:dyDescent="0.2">
      <c r="A65" s="41">
        <v>5</v>
      </c>
      <c r="B65" s="1" t="s">
        <v>220</v>
      </c>
      <c r="C65" s="41">
        <v>7</v>
      </c>
      <c r="D65" s="41">
        <v>1</v>
      </c>
      <c r="E65" s="41">
        <v>1</v>
      </c>
      <c r="F65" s="41">
        <v>5</v>
      </c>
      <c r="G65" s="41">
        <v>210</v>
      </c>
      <c r="H65" s="1" t="s">
        <v>89</v>
      </c>
      <c r="I65" s="42">
        <v>242</v>
      </c>
      <c r="J65" s="41">
        <v>3</v>
      </c>
      <c r="K65" s="1" t="s">
        <v>89</v>
      </c>
      <c r="L65" s="42">
        <v>11</v>
      </c>
    </row>
    <row r="66" spans="1:12" x14ac:dyDescent="0.2">
      <c r="A66" s="41">
        <v>6</v>
      </c>
      <c r="B66" s="1" t="s">
        <v>73</v>
      </c>
      <c r="C66" s="41">
        <v>7</v>
      </c>
      <c r="D66" s="41">
        <v>0</v>
      </c>
      <c r="E66" s="41">
        <v>1</v>
      </c>
      <c r="F66" s="41">
        <v>6</v>
      </c>
      <c r="G66" s="41">
        <v>187</v>
      </c>
      <c r="H66" s="1" t="s">
        <v>89</v>
      </c>
      <c r="I66" s="42">
        <v>274</v>
      </c>
      <c r="J66" s="41">
        <v>1</v>
      </c>
      <c r="K66" s="1" t="s">
        <v>89</v>
      </c>
      <c r="L66" s="42">
        <v>13</v>
      </c>
    </row>
    <row r="68" spans="1:12" x14ac:dyDescent="0.2">
      <c r="A68" s="36" t="s">
        <v>221</v>
      </c>
    </row>
    <row r="69" spans="1:12" x14ac:dyDescent="0.2">
      <c r="C69" s="39" t="s">
        <v>82</v>
      </c>
      <c r="D69" s="39" t="s">
        <v>83</v>
      </c>
      <c r="E69" s="39" t="s">
        <v>84</v>
      </c>
      <c r="F69" s="39" t="s">
        <v>85</v>
      </c>
      <c r="H69" s="40" t="s">
        <v>86</v>
      </c>
      <c r="K69" s="40" t="s">
        <v>87</v>
      </c>
    </row>
    <row r="70" spans="1:12" x14ac:dyDescent="0.2">
      <c r="A70" s="41">
        <v>1</v>
      </c>
      <c r="B70" s="1" t="s">
        <v>65</v>
      </c>
      <c r="C70" s="41">
        <v>5</v>
      </c>
      <c r="D70" s="41">
        <v>5</v>
      </c>
      <c r="E70" s="41">
        <v>0</v>
      </c>
      <c r="F70" s="41">
        <v>0</v>
      </c>
      <c r="G70" s="41">
        <v>153</v>
      </c>
      <c r="H70" s="1" t="s">
        <v>89</v>
      </c>
      <c r="I70" s="42">
        <v>120</v>
      </c>
      <c r="J70" s="41">
        <v>10</v>
      </c>
      <c r="K70" s="1" t="s">
        <v>89</v>
      </c>
      <c r="L70" s="42">
        <v>0</v>
      </c>
    </row>
    <row r="71" spans="1:12" x14ac:dyDescent="0.2">
      <c r="A71" s="41">
        <v>2</v>
      </c>
      <c r="B71" s="1" t="s">
        <v>21</v>
      </c>
      <c r="C71" s="41">
        <v>7</v>
      </c>
      <c r="D71" s="41">
        <v>3</v>
      </c>
      <c r="E71" s="41">
        <v>1</v>
      </c>
      <c r="F71" s="41">
        <v>3</v>
      </c>
      <c r="G71" s="41">
        <v>222</v>
      </c>
      <c r="H71" s="1" t="s">
        <v>89</v>
      </c>
      <c r="I71" s="42">
        <v>221</v>
      </c>
      <c r="J71" s="41">
        <v>7</v>
      </c>
      <c r="K71" s="1" t="s">
        <v>89</v>
      </c>
      <c r="L71" s="42">
        <v>7</v>
      </c>
    </row>
    <row r="72" spans="1:12" x14ac:dyDescent="0.2">
      <c r="A72" s="41">
        <v>3</v>
      </c>
      <c r="B72" s="1" t="s">
        <v>34</v>
      </c>
      <c r="C72" s="41">
        <v>5</v>
      </c>
      <c r="D72" s="41">
        <v>3</v>
      </c>
      <c r="E72" s="41">
        <v>0</v>
      </c>
      <c r="F72" s="41">
        <v>2</v>
      </c>
      <c r="G72" s="41">
        <v>153</v>
      </c>
      <c r="H72" s="1" t="s">
        <v>89</v>
      </c>
      <c r="I72" s="42">
        <v>145</v>
      </c>
      <c r="J72" s="41">
        <v>6</v>
      </c>
      <c r="K72" s="1" t="s">
        <v>89</v>
      </c>
      <c r="L72" s="42">
        <v>4</v>
      </c>
    </row>
    <row r="73" spans="1:12" x14ac:dyDescent="0.2">
      <c r="A73" s="41">
        <v>4</v>
      </c>
      <c r="B73" s="1" t="s">
        <v>35</v>
      </c>
      <c r="C73" s="41">
        <v>5</v>
      </c>
      <c r="D73" s="41">
        <v>2</v>
      </c>
      <c r="E73" s="41">
        <v>0</v>
      </c>
      <c r="F73" s="41">
        <v>3</v>
      </c>
      <c r="G73" s="41">
        <v>161</v>
      </c>
      <c r="H73" s="1" t="s">
        <v>89</v>
      </c>
      <c r="I73" s="42">
        <v>177</v>
      </c>
      <c r="J73" s="41">
        <v>4</v>
      </c>
      <c r="K73" s="1" t="s">
        <v>89</v>
      </c>
      <c r="L73" s="42">
        <v>6</v>
      </c>
    </row>
    <row r="74" spans="1:12" x14ac:dyDescent="0.2">
      <c r="A74" s="41">
        <v>5</v>
      </c>
      <c r="B74" s="1" t="s">
        <v>54</v>
      </c>
      <c r="C74" s="41">
        <v>6</v>
      </c>
      <c r="D74" s="41">
        <v>0</v>
      </c>
      <c r="E74" s="41">
        <v>1</v>
      </c>
      <c r="F74" s="41">
        <v>5</v>
      </c>
      <c r="G74" s="41">
        <v>168</v>
      </c>
      <c r="H74" s="1" t="s">
        <v>89</v>
      </c>
      <c r="I74" s="42">
        <v>194</v>
      </c>
      <c r="J74" s="41">
        <v>1</v>
      </c>
      <c r="K74" s="1" t="s">
        <v>89</v>
      </c>
      <c r="L74" s="42">
        <v>11</v>
      </c>
    </row>
    <row r="75" spans="1:12" x14ac:dyDescent="0.2">
      <c r="A75" s="41">
        <v>6</v>
      </c>
      <c r="B75" s="1" t="s">
        <v>44</v>
      </c>
      <c r="C75" s="41">
        <v>0</v>
      </c>
      <c r="D75" s="41">
        <v>0</v>
      </c>
      <c r="E75" s="41">
        <v>0</v>
      </c>
      <c r="F75" s="41">
        <v>0</v>
      </c>
      <c r="G75" s="41">
        <v>0</v>
      </c>
      <c r="H75" s="1" t="s">
        <v>89</v>
      </c>
      <c r="I75" s="42">
        <v>0</v>
      </c>
      <c r="J75" s="41">
        <v>0</v>
      </c>
      <c r="K75" s="1" t="s">
        <v>89</v>
      </c>
      <c r="L75" s="42">
        <v>0</v>
      </c>
    </row>
    <row r="77" spans="1:12" x14ac:dyDescent="0.2">
      <c r="A77" s="36" t="s">
        <v>131</v>
      </c>
    </row>
    <row r="78" spans="1:12" x14ac:dyDescent="0.2">
      <c r="C78" s="39" t="s">
        <v>82</v>
      </c>
      <c r="D78" s="39" t="s">
        <v>83</v>
      </c>
      <c r="E78" s="39" t="s">
        <v>84</v>
      </c>
      <c r="F78" s="39" t="s">
        <v>85</v>
      </c>
      <c r="H78" s="40" t="s">
        <v>86</v>
      </c>
      <c r="K78" s="40" t="s">
        <v>87</v>
      </c>
    </row>
    <row r="79" spans="1:12" x14ac:dyDescent="0.2">
      <c r="A79" s="41">
        <v>1</v>
      </c>
      <c r="B79" s="1" t="s">
        <v>23</v>
      </c>
      <c r="C79" s="41">
        <v>11</v>
      </c>
      <c r="D79" s="41">
        <v>10</v>
      </c>
      <c r="E79" s="41">
        <v>0</v>
      </c>
      <c r="F79" s="41">
        <v>1</v>
      </c>
      <c r="G79" s="41">
        <v>363</v>
      </c>
      <c r="H79" s="1" t="s">
        <v>89</v>
      </c>
      <c r="I79" s="42">
        <v>268</v>
      </c>
      <c r="J79" s="41">
        <v>20</v>
      </c>
      <c r="K79" s="1" t="s">
        <v>89</v>
      </c>
      <c r="L79" s="42">
        <v>2</v>
      </c>
    </row>
    <row r="80" spans="1:12" x14ac:dyDescent="0.2">
      <c r="A80" s="41">
        <v>2</v>
      </c>
      <c r="B80" s="1" t="s">
        <v>26</v>
      </c>
      <c r="C80" s="41">
        <v>10</v>
      </c>
      <c r="D80" s="41">
        <v>8</v>
      </c>
      <c r="E80" s="41">
        <v>0</v>
      </c>
      <c r="F80" s="41">
        <v>2</v>
      </c>
      <c r="G80" s="41">
        <v>331</v>
      </c>
      <c r="H80" s="1" t="s">
        <v>89</v>
      </c>
      <c r="I80" s="42">
        <v>265</v>
      </c>
      <c r="J80" s="41">
        <v>16</v>
      </c>
      <c r="K80" s="1" t="s">
        <v>89</v>
      </c>
      <c r="L80" s="42">
        <v>4</v>
      </c>
    </row>
    <row r="81" spans="1:12" x14ac:dyDescent="0.2">
      <c r="A81" s="41">
        <v>3</v>
      </c>
      <c r="B81" s="1" t="s">
        <v>44</v>
      </c>
      <c r="C81" s="41">
        <v>11</v>
      </c>
      <c r="D81" s="41">
        <v>4</v>
      </c>
      <c r="E81" s="41">
        <v>1</v>
      </c>
      <c r="F81" s="41">
        <v>6</v>
      </c>
      <c r="G81" s="41">
        <v>286</v>
      </c>
      <c r="H81" s="1" t="s">
        <v>89</v>
      </c>
      <c r="I81" s="42">
        <v>269</v>
      </c>
      <c r="J81" s="41">
        <v>9</v>
      </c>
      <c r="K81" s="1" t="s">
        <v>89</v>
      </c>
      <c r="L81" s="42">
        <v>13</v>
      </c>
    </row>
    <row r="82" spans="1:12" x14ac:dyDescent="0.2">
      <c r="A82" s="41">
        <v>4</v>
      </c>
      <c r="B82" s="1" t="s">
        <v>27</v>
      </c>
      <c r="C82" s="41">
        <v>11</v>
      </c>
      <c r="D82" s="41">
        <v>3</v>
      </c>
      <c r="E82" s="41">
        <v>2</v>
      </c>
      <c r="F82" s="41">
        <v>6</v>
      </c>
      <c r="G82" s="41">
        <v>241</v>
      </c>
      <c r="H82" s="1" t="s">
        <v>89</v>
      </c>
      <c r="I82" s="42">
        <v>292</v>
      </c>
      <c r="J82" s="41">
        <v>8</v>
      </c>
      <c r="K82" s="1" t="s">
        <v>89</v>
      </c>
      <c r="L82" s="42">
        <v>14</v>
      </c>
    </row>
    <row r="83" spans="1:12" x14ac:dyDescent="0.2">
      <c r="A83" s="41">
        <v>5</v>
      </c>
      <c r="B83" s="1" t="s">
        <v>35</v>
      </c>
      <c r="C83" s="41">
        <v>9</v>
      </c>
      <c r="D83" s="41">
        <v>2</v>
      </c>
      <c r="E83" s="41">
        <v>3</v>
      </c>
      <c r="F83" s="41">
        <v>4</v>
      </c>
      <c r="G83" s="41">
        <v>247</v>
      </c>
      <c r="H83" s="1" t="s">
        <v>89</v>
      </c>
      <c r="I83" s="42">
        <v>264</v>
      </c>
      <c r="J83" s="41">
        <v>7</v>
      </c>
      <c r="K83" s="1" t="s">
        <v>89</v>
      </c>
      <c r="L83" s="42">
        <v>11</v>
      </c>
    </row>
    <row r="84" spans="1:12" x14ac:dyDescent="0.2">
      <c r="A84" s="41">
        <v>6</v>
      </c>
      <c r="B84" s="1" t="s">
        <v>31</v>
      </c>
      <c r="C84" s="41">
        <v>10</v>
      </c>
      <c r="D84" s="41">
        <v>1</v>
      </c>
      <c r="E84" s="41">
        <v>0</v>
      </c>
      <c r="F84" s="41">
        <v>9</v>
      </c>
      <c r="G84" s="41">
        <v>260</v>
      </c>
      <c r="H84" s="1" t="s">
        <v>89</v>
      </c>
      <c r="I84" s="42">
        <v>370</v>
      </c>
      <c r="J84" s="41">
        <v>2</v>
      </c>
      <c r="K84" s="1" t="s">
        <v>89</v>
      </c>
      <c r="L84" s="42">
        <v>18</v>
      </c>
    </row>
    <row r="86" spans="1:12" x14ac:dyDescent="0.2">
      <c r="A86" s="36" t="s">
        <v>132</v>
      </c>
    </row>
    <row r="87" spans="1:12" x14ac:dyDescent="0.2">
      <c r="C87" s="39" t="s">
        <v>82</v>
      </c>
      <c r="D87" s="39" t="s">
        <v>83</v>
      </c>
      <c r="E87" s="39" t="s">
        <v>84</v>
      </c>
      <c r="F87" s="39" t="s">
        <v>85</v>
      </c>
      <c r="H87" s="40" t="s">
        <v>86</v>
      </c>
      <c r="K87" s="40" t="s">
        <v>87</v>
      </c>
    </row>
    <row r="88" spans="1:12" x14ac:dyDescent="0.2">
      <c r="A88" s="41">
        <v>1</v>
      </c>
      <c r="B88" s="1" t="s">
        <v>220</v>
      </c>
      <c r="C88" s="41">
        <v>10</v>
      </c>
      <c r="D88" s="41">
        <v>9</v>
      </c>
      <c r="E88" s="41">
        <v>1</v>
      </c>
      <c r="F88" s="41">
        <v>0</v>
      </c>
      <c r="G88" s="41">
        <v>349</v>
      </c>
      <c r="H88" s="1" t="s">
        <v>89</v>
      </c>
      <c r="I88" s="42">
        <v>245</v>
      </c>
      <c r="J88" s="41">
        <v>19</v>
      </c>
      <c r="K88" s="1" t="s">
        <v>89</v>
      </c>
      <c r="L88" s="42">
        <v>1</v>
      </c>
    </row>
    <row r="89" spans="1:12" x14ac:dyDescent="0.2">
      <c r="A89" s="41">
        <v>2</v>
      </c>
      <c r="B89" s="1" t="s">
        <v>73</v>
      </c>
      <c r="C89" s="41">
        <v>10</v>
      </c>
      <c r="D89" s="41">
        <v>4</v>
      </c>
      <c r="E89" s="41">
        <v>1</v>
      </c>
      <c r="F89" s="41">
        <v>5</v>
      </c>
      <c r="G89" s="41">
        <v>247</v>
      </c>
      <c r="H89" s="1" t="s">
        <v>89</v>
      </c>
      <c r="I89" s="42">
        <v>261</v>
      </c>
      <c r="J89" s="41">
        <v>9</v>
      </c>
      <c r="K89" s="1" t="s">
        <v>89</v>
      </c>
      <c r="L89" s="42">
        <v>11</v>
      </c>
    </row>
    <row r="90" spans="1:12" x14ac:dyDescent="0.2">
      <c r="A90" s="41">
        <v>3</v>
      </c>
      <c r="B90" s="1" t="s">
        <v>28</v>
      </c>
      <c r="C90" s="41">
        <v>7</v>
      </c>
      <c r="D90" s="41">
        <v>3</v>
      </c>
      <c r="E90" s="41">
        <v>0</v>
      </c>
      <c r="F90" s="41">
        <v>4</v>
      </c>
      <c r="G90" s="41">
        <v>183</v>
      </c>
      <c r="H90" s="1" t="s">
        <v>89</v>
      </c>
      <c r="I90" s="42">
        <v>211</v>
      </c>
      <c r="J90" s="41">
        <v>6</v>
      </c>
      <c r="K90" s="1" t="s">
        <v>89</v>
      </c>
      <c r="L90" s="42">
        <v>8</v>
      </c>
    </row>
    <row r="91" spans="1:12" x14ac:dyDescent="0.2">
      <c r="A91" s="41">
        <v>4</v>
      </c>
      <c r="B91" s="1" t="s">
        <v>54</v>
      </c>
      <c r="C91" s="41">
        <v>8</v>
      </c>
      <c r="D91" s="41">
        <v>2</v>
      </c>
      <c r="E91" s="41">
        <v>2</v>
      </c>
      <c r="F91" s="41">
        <v>4</v>
      </c>
      <c r="G91" s="41">
        <v>176</v>
      </c>
      <c r="H91" s="1" t="s">
        <v>89</v>
      </c>
      <c r="I91" s="42">
        <v>210</v>
      </c>
      <c r="J91" s="41">
        <v>6</v>
      </c>
      <c r="K91" s="1" t="s">
        <v>89</v>
      </c>
      <c r="L91" s="42">
        <v>10</v>
      </c>
    </row>
    <row r="92" spans="1:12" x14ac:dyDescent="0.2">
      <c r="A92" s="41">
        <v>5</v>
      </c>
      <c r="B92" s="1" t="s">
        <v>36</v>
      </c>
      <c r="C92" s="41">
        <v>7</v>
      </c>
      <c r="D92" s="41">
        <v>1</v>
      </c>
      <c r="E92" s="41">
        <v>0</v>
      </c>
      <c r="F92" s="41">
        <v>6</v>
      </c>
      <c r="G92" s="41">
        <v>167</v>
      </c>
      <c r="H92" s="1" t="s">
        <v>89</v>
      </c>
      <c r="I92" s="42">
        <v>195</v>
      </c>
      <c r="J92" s="41">
        <v>2</v>
      </c>
      <c r="K92" s="1" t="s">
        <v>89</v>
      </c>
      <c r="L92" s="42">
        <v>12</v>
      </c>
    </row>
    <row r="94" spans="1:12" x14ac:dyDescent="0.2">
      <c r="A94" s="36" t="s">
        <v>133</v>
      </c>
    </row>
    <row r="95" spans="1:12" x14ac:dyDescent="0.2">
      <c r="C95" s="39" t="s">
        <v>82</v>
      </c>
      <c r="D95" s="39" t="s">
        <v>83</v>
      </c>
      <c r="E95" s="39" t="s">
        <v>84</v>
      </c>
      <c r="F95" s="39" t="s">
        <v>85</v>
      </c>
      <c r="H95" s="40" t="s">
        <v>86</v>
      </c>
      <c r="K95" s="40" t="s">
        <v>87</v>
      </c>
    </row>
    <row r="96" spans="1:12" x14ac:dyDescent="0.2">
      <c r="A96" s="41">
        <v>1</v>
      </c>
      <c r="B96" s="1" t="s">
        <v>34</v>
      </c>
      <c r="C96" s="41">
        <v>9</v>
      </c>
      <c r="D96" s="41">
        <v>8</v>
      </c>
      <c r="E96" s="41">
        <v>0</v>
      </c>
      <c r="F96" s="41">
        <v>1</v>
      </c>
      <c r="G96" s="41">
        <v>291</v>
      </c>
      <c r="H96" s="1" t="s">
        <v>89</v>
      </c>
      <c r="I96" s="42">
        <v>252</v>
      </c>
      <c r="J96" s="41">
        <v>16</v>
      </c>
      <c r="K96" s="1" t="s">
        <v>89</v>
      </c>
      <c r="L96" s="42">
        <v>2</v>
      </c>
    </row>
    <row r="97" spans="1:12" x14ac:dyDescent="0.2">
      <c r="A97" s="41">
        <v>2</v>
      </c>
      <c r="B97" s="1" t="s">
        <v>26</v>
      </c>
      <c r="C97" s="41">
        <v>7</v>
      </c>
      <c r="D97" s="41">
        <v>6</v>
      </c>
      <c r="E97" s="41">
        <v>0</v>
      </c>
      <c r="F97" s="41">
        <v>1</v>
      </c>
      <c r="G97" s="41">
        <v>247</v>
      </c>
      <c r="H97" s="1" t="s">
        <v>89</v>
      </c>
      <c r="I97" s="42">
        <v>198</v>
      </c>
      <c r="J97" s="41">
        <v>12</v>
      </c>
      <c r="K97" s="1" t="s">
        <v>89</v>
      </c>
      <c r="L97" s="42">
        <v>2</v>
      </c>
    </row>
    <row r="98" spans="1:12" x14ac:dyDescent="0.2">
      <c r="A98" s="41">
        <v>3</v>
      </c>
      <c r="B98" s="1" t="s">
        <v>35</v>
      </c>
      <c r="C98" s="41">
        <v>8</v>
      </c>
      <c r="D98" s="41">
        <v>3</v>
      </c>
      <c r="E98" s="41">
        <v>0</v>
      </c>
      <c r="F98" s="41">
        <v>5</v>
      </c>
      <c r="G98" s="41">
        <v>256</v>
      </c>
      <c r="H98" s="1" t="s">
        <v>89</v>
      </c>
      <c r="I98" s="42">
        <v>287</v>
      </c>
      <c r="J98" s="41">
        <v>6</v>
      </c>
      <c r="K98" s="1" t="s">
        <v>89</v>
      </c>
      <c r="L98" s="42">
        <v>10</v>
      </c>
    </row>
    <row r="99" spans="1:12" x14ac:dyDescent="0.2">
      <c r="A99" s="41">
        <v>4</v>
      </c>
      <c r="B99" s="1" t="s">
        <v>28</v>
      </c>
      <c r="C99" s="41">
        <v>8</v>
      </c>
      <c r="D99" s="41">
        <v>3</v>
      </c>
      <c r="E99" s="41">
        <v>0</v>
      </c>
      <c r="F99" s="41">
        <v>5</v>
      </c>
      <c r="G99" s="41">
        <v>239</v>
      </c>
      <c r="H99" s="1" t="s">
        <v>89</v>
      </c>
      <c r="I99" s="42">
        <v>242</v>
      </c>
      <c r="J99" s="41">
        <v>6</v>
      </c>
      <c r="K99" s="1" t="s">
        <v>89</v>
      </c>
      <c r="L99" s="42">
        <v>10</v>
      </c>
    </row>
    <row r="100" spans="1:12" x14ac:dyDescent="0.2">
      <c r="A100" s="41">
        <v>5</v>
      </c>
      <c r="B100" s="1" t="s">
        <v>220</v>
      </c>
      <c r="C100" s="41">
        <v>8</v>
      </c>
      <c r="D100" s="41">
        <v>0</v>
      </c>
      <c r="E100" s="41">
        <v>0</v>
      </c>
      <c r="F100" s="41">
        <v>8</v>
      </c>
      <c r="G100" s="41">
        <v>222</v>
      </c>
      <c r="H100" s="1" t="s">
        <v>89</v>
      </c>
      <c r="I100" s="42">
        <v>276</v>
      </c>
      <c r="J100" s="41">
        <v>0</v>
      </c>
      <c r="K100" s="1" t="s">
        <v>89</v>
      </c>
      <c r="L100" s="42">
        <v>16</v>
      </c>
    </row>
    <row r="102" spans="1:12" x14ac:dyDescent="0.2">
      <c r="A102" s="36" t="s">
        <v>222</v>
      </c>
    </row>
    <row r="103" spans="1:12" x14ac:dyDescent="0.2">
      <c r="C103" s="39" t="s">
        <v>82</v>
      </c>
      <c r="D103" s="39" t="s">
        <v>83</v>
      </c>
      <c r="E103" s="39" t="s">
        <v>84</v>
      </c>
      <c r="F103" s="39" t="s">
        <v>85</v>
      </c>
      <c r="H103" s="40" t="s">
        <v>86</v>
      </c>
      <c r="K103" s="40" t="s">
        <v>87</v>
      </c>
    </row>
    <row r="104" spans="1:12" x14ac:dyDescent="0.2">
      <c r="A104" s="41">
        <v>1</v>
      </c>
      <c r="B104" s="1" t="s">
        <v>23</v>
      </c>
      <c r="C104" s="41">
        <v>12</v>
      </c>
      <c r="D104" s="41">
        <v>11</v>
      </c>
      <c r="E104" s="41">
        <v>0</v>
      </c>
      <c r="F104" s="41">
        <v>1</v>
      </c>
      <c r="G104" s="41">
        <v>411</v>
      </c>
      <c r="H104" s="1" t="s">
        <v>89</v>
      </c>
      <c r="I104" s="42">
        <v>263</v>
      </c>
      <c r="J104" s="41">
        <v>22</v>
      </c>
      <c r="K104" s="1" t="s">
        <v>89</v>
      </c>
      <c r="L104" s="42">
        <v>2</v>
      </c>
    </row>
    <row r="105" spans="1:12" x14ac:dyDescent="0.2">
      <c r="A105" s="41">
        <v>2</v>
      </c>
      <c r="B105" s="1" t="s">
        <v>25</v>
      </c>
      <c r="C105" s="41">
        <v>11</v>
      </c>
      <c r="D105" s="41">
        <v>10</v>
      </c>
      <c r="E105" s="41">
        <v>0</v>
      </c>
      <c r="F105" s="41">
        <v>1</v>
      </c>
      <c r="G105" s="41">
        <v>339</v>
      </c>
      <c r="H105" s="1" t="s">
        <v>89</v>
      </c>
      <c r="I105" s="42">
        <v>195</v>
      </c>
      <c r="J105" s="41">
        <v>20</v>
      </c>
      <c r="K105" s="1" t="s">
        <v>89</v>
      </c>
      <c r="L105" s="42">
        <v>2</v>
      </c>
    </row>
    <row r="106" spans="1:12" x14ac:dyDescent="0.2">
      <c r="A106" s="41">
        <v>3</v>
      </c>
      <c r="B106" s="1" t="s">
        <v>194</v>
      </c>
      <c r="C106" s="41">
        <v>10</v>
      </c>
      <c r="D106" s="41">
        <v>6</v>
      </c>
      <c r="E106" s="41">
        <v>0</v>
      </c>
      <c r="F106" s="41">
        <v>4</v>
      </c>
      <c r="G106" s="41">
        <v>330</v>
      </c>
      <c r="H106" s="1" t="s">
        <v>89</v>
      </c>
      <c r="I106" s="42">
        <v>226</v>
      </c>
      <c r="J106" s="41">
        <v>12</v>
      </c>
      <c r="K106" s="1" t="s">
        <v>89</v>
      </c>
      <c r="L106" s="42">
        <v>8</v>
      </c>
    </row>
    <row r="107" spans="1:12" x14ac:dyDescent="0.2">
      <c r="A107" s="41">
        <v>4</v>
      </c>
      <c r="B107" s="1" t="s">
        <v>59</v>
      </c>
      <c r="C107" s="41">
        <v>12</v>
      </c>
      <c r="D107" s="41">
        <v>5</v>
      </c>
      <c r="E107" s="41">
        <v>0</v>
      </c>
      <c r="F107" s="41">
        <v>7</v>
      </c>
      <c r="G107" s="41">
        <v>257</v>
      </c>
      <c r="H107" s="1" t="s">
        <v>89</v>
      </c>
      <c r="I107" s="42">
        <v>259</v>
      </c>
      <c r="J107" s="41">
        <v>10</v>
      </c>
      <c r="K107" s="1" t="s">
        <v>89</v>
      </c>
      <c r="L107" s="42">
        <v>14</v>
      </c>
    </row>
    <row r="108" spans="1:12" x14ac:dyDescent="0.2">
      <c r="A108" s="41">
        <v>5</v>
      </c>
      <c r="B108" s="1" t="s">
        <v>55</v>
      </c>
      <c r="C108" s="41">
        <v>10</v>
      </c>
      <c r="D108" s="41">
        <v>2</v>
      </c>
      <c r="E108" s="41">
        <v>0</v>
      </c>
      <c r="F108" s="41">
        <v>8</v>
      </c>
      <c r="G108" s="41">
        <v>240</v>
      </c>
      <c r="H108" s="1" t="s">
        <v>89</v>
      </c>
      <c r="I108" s="42">
        <v>302</v>
      </c>
      <c r="J108" s="41">
        <v>4</v>
      </c>
      <c r="K108" s="1" t="s">
        <v>89</v>
      </c>
      <c r="L108" s="42">
        <v>16</v>
      </c>
    </row>
    <row r="109" spans="1:12" x14ac:dyDescent="0.2">
      <c r="A109" s="41">
        <v>6</v>
      </c>
      <c r="B109" s="1" t="s">
        <v>61</v>
      </c>
      <c r="C109" s="41">
        <v>13</v>
      </c>
      <c r="D109" s="41">
        <v>0</v>
      </c>
      <c r="E109" s="41">
        <v>0</v>
      </c>
      <c r="F109" s="41">
        <v>13</v>
      </c>
      <c r="G109" s="41">
        <v>169</v>
      </c>
      <c r="H109" s="1" t="s">
        <v>89</v>
      </c>
      <c r="I109" s="42">
        <v>501</v>
      </c>
      <c r="J109" s="41">
        <v>0</v>
      </c>
      <c r="K109" s="1" t="s">
        <v>89</v>
      </c>
      <c r="L109" s="42">
        <v>26</v>
      </c>
    </row>
    <row r="111" spans="1:12" x14ac:dyDescent="0.2">
      <c r="A111" s="36" t="s">
        <v>223</v>
      </c>
    </row>
    <row r="112" spans="1:12" x14ac:dyDescent="0.2">
      <c r="C112" s="39" t="s">
        <v>82</v>
      </c>
      <c r="D112" s="39" t="s">
        <v>83</v>
      </c>
      <c r="E112" s="39" t="s">
        <v>84</v>
      </c>
      <c r="F112" s="39" t="s">
        <v>85</v>
      </c>
      <c r="H112" s="40" t="s">
        <v>86</v>
      </c>
      <c r="K112" s="40" t="s">
        <v>87</v>
      </c>
    </row>
    <row r="113" spans="1:12" x14ac:dyDescent="0.2">
      <c r="A113" s="41">
        <v>1</v>
      </c>
      <c r="B113" s="1" t="s">
        <v>73</v>
      </c>
      <c r="C113" s="41">
        <v>11</v>
      </c>
      <c r="D113" s="41">
        <v>10</v>
      </c>
      <c r="E113" s="41">
        <v>0</v>
      </c>
      <c r="F113" s="41">
        <v>1</v>
      </c>
      <c r="G113" s="41">
        <v>337</v>
      </c>
      <c r="H113" s="1" t="s">
        <v>89</v>
      </c>
      <c r="I113" s="42">
        <v>229</v>
      </c>
      <c r="J113" s="41">
        <v>20</v>
      </c>
      <c r="K113" s="1" t="s">
        <v>89</v>
      </c>
      <c r="L113" s="42">
        <v>2</v>
      </c>
    </row>
    <row r="114" spans="1:12" x14ac:dyDescent="0.2">
      <c r="A114" s="41">
        <v>2</v>
      </c>
      <c r="B114" s="1" t="s">
        <v>44</v>
      </c>
      <c r="C114" s="41">
        <v>11</v>
      </c>
      <c r="D114" s="41">
        <v>8</v>
      </c>
      <c r="E114" s="41">
        <v>0</v>
      </c>
      <c r="F114" s="41">
        <v>3</v>
      </c>
      <c r="G114" s="41">
        <v>301</v>
      </c>
      <c r="H114" s="1" t="s">
        <v>89</v>
      </c>
      <c r="I114" s="42">
        <v>246</v>
      </c>
      <c r="J114" s="41">
        <v>16</v>
      </c>
      <c r="K114" s="1" t="s">
        <v>89</v>
      </c>
      <c r="L114" s="42">
        <v>6</v>
      </c>
    </row>
    <row r="115" spans="1:12" x14ac:dyDescent="0.2">
      <c r="A115" s="41">
        <v>3</v>
      </c>
      <c r="B115" s="1" t="s">
        <v>197</v>
      </c>
      <c r="C115" s="41">
        <v>13</v>
      </c>
      <c r="D115" s="41">
        <v>5</v>
      </c>
      <c r="E115" s="41">
        <v>1</v>
      </c>
      <c r="F115" s="41">
        <v>7</v>
      </c>
      <c r="G115" s="41">
        <v>346</v>
      </c>
      <c r="H115" s="1" t="s">
        <v>89</v>
      </c>
      <c r="I115" s="42">
        <v>370</v>
      </c>
      <c r="J115" s="41">
        <v>11</v>
      </c>
      <c r="K115" s="1" t="s">
        <v>89</v>
      </c>
      <c r="L115" s="42">
        <v>15</v>
      </c>
    </row>
    <row r="116" spans="1:12" x14ac:dyDescent="0.2">
      <c r="A116" s="41">
        <v>4</v>
      </c>
      <c r="B116" s="1" t="s">
        <v>65</v>
      </c>
      <c r="C116" s="41">
        <v>12</v>
      </c>
      <c r="D116" s="41">
        <v>4</v>
      </c>
      <c r="E116" s="41">
        <v>1</v>
      </c>
      <c r="F116" s="41">
        <v>7</v>
      </c>
      <c r="G116" s="41">
        <v>293</v>
      </c>
      <c r="H116" s="1" t="s">
        <v>89</v>
      </c>
      <c r="I116" s="42">
        <v>324</v>
      </c>
      <c r="J116" s="41">
        <v>9</v>
      </c>
      <c r="K116" s="1" t="s">
        <v>89</v>
      </c>
      <c r="L116" s="42">
        <v>15</v>
      </c>
    </row>
    <row r="117" spans="1:12" x14ac:dyDescent="0.2">
      <c r="A117" s="41">
        <v>5</v>
      </c>
      <c r="B117" s="1" t="s">
        <v>21</v>
      </c>
      <c r="C117" s="41">
        <v>12</v>
      </c>
      <c r="D117" s="41">
        <v>4</v>
      </c>
      <c r="E117" s="41">
        <v>1</v>
      </c>
      <c r="F117" s="41">
        <v>7</v>
      </c>
      <c r="G117" s="41">
        <v>284</v>
      </c>
      <c r="H117" s="1" t="s">
        <v>89</v>
      </c>
      <c r="I117" s="42">
        <v>322</v>
      </c>
      <c r="J117" s="41">
        <v>9</v>
      </c>
      <c r="K117" s="1" t="s">
        <v>89</v>
      </c>
      <c r="L117" s="42">
        <v>15</v>
      </c>
    </row>
    <row r="118" spans="1:12" x14ac:dyDescent="0.2">
      <c r="A118" s="41">
        <v>6</v>
      </c>
      <c r="B118" s="1" t="s">
        <v>195</v>
      </c>
      <c r="C118" s="41">
        <v>11</v>
      </c>
      <c r="D118" s="41">
        <v>2</v>
      </c>
      <c r="E118" s="41">
        <v>1</v>
      </c>
      <c r="F118" s="41">
        <v>8</v>
      </c>
      <c r="G118" s="41">
        <v>261</v>
      </c>
      <c r="H118" s="1" t="s">
        <v>89</v>
      </c>
      <c r="I118" s="42">
        <v>331</v>
      </c>
      <c r="J118" s="41">
        <v>5</v>
      </c>
      <c r="K118" s="1" t="s">
        <v>89</v>
      </c>
      <c r="L118" s="42">
        <v>17</v>
      </c>
    </row>
    <row r="120" spans="1:12" x14ac:dyDescent="0.2">
      <c r="A120" s="36" t="s">
        <v>138</v>
      </c>
    </row>
    <row r="121" spans="1:12" x14ac:dyDescent="0.2">
      <c r="C121" s="39" t="s">
        <v>82</v>
      </c>
      <c r="D121" s="39" t="s">
        <v>83</v>
      </c>
      <c r="E121" s="39" t="s">
        <v>84</v>
      </c>
      <c r="F121" s="39" t="s">
        <v>85</v>
      </c>
      <c r="H121" s="40" t="s">
        <v>86</v>
      </c>
      <c r="K121" s="40" t="s">
        <v>87</v>
      </c>
    </row>
    <row r="122" spans="1:12" x14ac:dyDescent="0.2">
      <c r="A122" s="41">
        <v>1</v>
      </c>
      <c r="B122" s="1" t="s">
        <v>27</v>
      </c>
      <c r="C122" s="41">
        <v>7</v>
      </c>
      <c r="D122" s="41">
        <v>6</v>
      </c>
      <c r="E122" s="41">
        <v>0</v>
      </c>
      <c r="F122" s="41">
        <v>1</v>
      </c>
      <c r="G122" s="41">
        <v>247</v>
      </c>
      <c r="H122" s="1" t="s">
        <v>89</v>
      </c>
      <c r="I122" s="42">
        <v>161</v>
      </c>
      <c r="J122" s="41">
        <v>12</v>
      </c>
      <c r="K122" s="1" t="s">
        <v>89</v>
      </c>
      <c r="L122" s="42">
        <v>2</v>
      </c>
    </row>
    <row r="123" spans="1:12" x14ac:dyDescent="0.2">
      <c r="A123" s="41">
        <v>2</v>
      </c>
      <c r="B123" s="1" t="s">
        <v>39</v>
      </c>
      <c r="C123" s="41">
        <v>6</v>
      </c>
      <c r="D123" s="41">
        <v>4</v>
      </c>
      <c r="E123" s="41">
        <v>0</v>
      </c>
      <c r="F123" s="41">
        <v>2</v>
      </c>
      <c r="G123" s="41">
        <v>204</v>
      </c>
      <c r="H123" s="1" t="s">
        <v>89</v>
      </c>
      <c r="I123" s="42">
        <v>149</v>
      </c>
      <c r="J123" s="41">
        <v>8</v>
      </c>
      <c r="K123" s="1" t="s">
        <v>89</v>
      </c>
      <c r="L123" s="42">
        <v>4</v>
      </c>
    </row>
    <row r="124" spans="1:12" x14ac:dyDescent="0.2">
      <c r="A124" s="41">
        <v>3</v>
      </c>
      <c r="B124" s="1" t="s">
        <v>25</v>
      </c>
      <c r="C124" s="41">
        <v>6</v>
      </c>
      <c r="D124" s="41">
        <v>4</v>
      </c>
      <c r="E124" s="41">
        <v>0</v>
      </c>
      <c r="F124" s="41">
        <v>2</v>
      </c>
      <c r="G124" s="41">
        <v>172</v>
      </c>
      <c r="H124" s="1" t="s">
        <v>89</v>
      </c>
      <c r="I124" s="42">
        <v>163</v>
      </c>
      <c r="J124" s="41">
        <v>8</v>
      </c>
      <c r="K124" s="1" t="s">
        <v>89</v>
      </c>
      <c r="L124" s="42">
        <v>4</v>
      </c>
    </row>
    <row r="125" spans="1:12" x14ac:dyDescent="0.2">
      <c r="A125" s="41">
        <v>4</v>
      </c>
      <c r="B125" s="1" t="s">
        <v>44</v>
      </c>
      <c r="C125" s="41">
        <v>7</v>
      </c>
      <c r="D125" s="41">
        <v>3</v>
      </c>
      <c r="E125" s="41">
        <v>0</v>
      </c>
      <c r="F125" s="41">
        <v>4</v>
      </c>
      <c r="G125" s="41">
        <v>177</v>
      </c>
      <c r="H125" s="1" t="s">
        <v>89</v>
      </c>
      <c r="I125" s="42">
        <v>182</v>
      </c>
      <c r="J125" s="41">
        <v>6</v>
      </c>
      <c r="K125" s="1" t="s">
        <v>89</v>
      </c>
      <c r="L125" s="42">
        <v>8</v>
      </c>
    </row>
    <row r="126" spans="1:12" x14ac:dyDescent="0.2">
      <c r="A126" s="41">
        <v>5</v>
      </c>
      <c r="B126" s="1" t="s">
        <v>34</v>
      </c>
      <c r="C126" s="41">
        <v>6</v>
      </c>
      <c r="D126" s="41">
        <v>2</v>
      </c>
      <c r="E126" s="41">
        <v>0</v>
      </c>
      <c r="F126" s="41">
        <v>4</v>
      </c>
      <c r="G126" s="41">
        <v>126</v>
      </c>
      <c r="H126" s="1" t="s">
        <v>89</v>
      </c>
      <c r="I126" s="42">
        <v>157</v>
      </c>
      <c r="J126" s="41">
        <v>4</v>
      </c>
      <c r="K126" s="1" t="s">
        <v>89</v>
      </c>
      <c r="L126" s="42">
        <v>8</v>
      </c>
    </row>
    <row r="127" spans="1:12" x14ac:dyDescent="0.2">
      <c r="A127" s="41">
        <v>6</v>
      </c>
      <c r="B127" s="1" t="s">
        <v>65</v>
      </c>
      <c r="C127" s="41">
        <v>6</v>
      </c>
      <c r="D127" s="41">
        <v>0</v>
      </c>
      <c r="E127" s="41">
        <v>0</v>
      </c>
      <c r="F127" s="41">
        <v>6</v>
      </c>
      <c r="G127" s="41">
        <v>115</v>
      </c>
      <c r="H127" s="1" t="s">
        <v>89</v>
      </c>
      <c r="I127" s="42">
        <v>229</v>
      </c>
      <c r="J127" s="41">
        <v>0</v>
      </c>
      <c r="K127" s="1" t="s">
        <v>89</v>
      </c>
      <c r="L127" s="42">
        <v>12</v>
      </c>
    </row>
    <row r="129" spans="1:12" x14ac:dyDescent="0.2">
      <c r="A129" s="36" t="s">
        <v>139</v>
      </c>
    </row>
    <row r="130" spans="1:12" x14ac:dyDescent="0.2">
      <c r="C130" s="39" t="s">
        <v>82</v>
      </c>
      <c r="D130" s="39" t="s">
        <v>83</v>
      </c>
      <c r="E130" s="39" t="s">
        <v>84</v>
      </c>
      <c r="F130" s="39" t="s">
        <v>85</v>
      </c>
      <c r="H130" s="40" t="s">
        <v>86</v>
      </c>
      <c r="K130" s="40" t="s">
        <v>87</v>
      </c>
    </row>
    <row r="131" spans="1:12" x14ac:dyDescent="0.2">
      <c r="A131" s="41">
        <v>1</v>
      </c>
      <c r="B131" s="1" t="s">
        <v>35</v>
      </c>
      <c r="C131" s="41">
        <v>7</v>
      </c>
      <c r="D131" s="41">
        <v>6</v>
      </c>
      <c r="E131" s="41">
        <v>1</v>
      </c>
      <c r="F131" s="41">
        <v>0</v>
      </c>
      <c r="G131" s="41">
        <v>213</v>
      </c>
      <c r="H131" s="1" t="s">
        <v>89</v>
      </c>
      <c r="I131" s="42">
        <v>119</v>
      </c>
      <c r="J131" s="41">
        <v>13</v>
      </c>
      <c r="K131" s="1" t="s">
        <v>89</v>
      </c>
      <c r="L131" s="42">
        <v>1</v>
      </c>
    </row>
    <row r="132" spans="1:12" x14ac:dyDescent="0.2">
      <c r="A132" s="41">
        <v>2</v>
      </c>
      <c r="B132" s="1" t="s">
        <v>26</v>
      </c>
      <c r="C132" s="41">
        <v>7</v>
      </c>
      <c r="D132" s="41">
        <v>6</v>
      </c>
      <c r="E132" s="41">
        <v>1</v>
      </c>
      <c r="F132" s="41">
        <v>0</v>
      </c>
      <c r="G132" s="41">
        <v>227</v>
      </c>
      <c r="H132" s="1" t="s">
        <v>89</v>
      </c>
      <c r="I132" s="42">
        <v>156</v>
      </c>
      <c r="J132" s="41">
        <v>13</v>
      </c>
      <c r="K132" s="1" t="s">
        <v>89</v>
      </c>
      <c r="L132" s="42">
        <v>1</v>
      </c>
    </row>
    <row r="133" spans="1:12" x14ac:dyDescent="0.2">
      <c r="A133" s="41">
        <v>3</v>
      </c>
      <c r="B133" s="1" t="s">
        <v>28</v>
      </c>
      <c r="C133" s="41">
        <v>5</v>
      </c>
      <c r="D133" s="41">
        <v>3</v>
      </c>
      <c r="E133" s="41">
        <v>0</v>
      </c>
      <c r="F133" s="41">
        <v>2</v>
      </c>
      <c r="G133" s="41">
        <v>139</v>
      </c>
      <c r="H133" s="1" t="s">
        <v>89</v>
      </c>
      <c r="I133" s="42">
        <v>112</v>
      </c>
      <c r="J133" s="41">
        <v>6</v>
      </c>
      <c r="K133" s="1" t="s">
        <v>89</v>
      </c>
      <c r="L133" s="42">
        <v>4</v>
      </c>
    </row>
    <row r="134" spans="1:12" x14ac:dyDescent="0.2">
      <c r="A134" s="41">
        <v>4</v>
      </c>
      <c r="B134" s="1" t="s">
        <v>194</v>
      </c>
      <c r="C134" s="41">
        <v>8</v>
      </c>
      <c r="D134" s="41">
        <v>3</v>
      </c>
      <c r="E134" s="41">
        <v>0</v>
      </c>
      <c r="F134" s="41">
        <v>5</v>
      </c>
      <c r="G134" s="41">
        <v>226</v>
      </c>
      <c r="H134" s="1" t="s">
        <v>89</v>
      </c>
      <c r="I134" s="42">
        <v>209</v>
      </c>
      <c r="J134" s="41">
        <v>6</v>
      </c>
      <c r="K134" s="1" t="s">
        <v>89</v>
      </c>
      <c r="L134" s="42">
        <v>10</v>
      </c>
    </row>
    <row r="135" spans="1:12" x14ac:dyDescent="0.2">
      <c r="A135" s="41">
        <v>5</v>
      </c>
      <c r="B135" s="1" t="s">
        <v>31</v>
      </c>
      <c r="C135" s="41">
        <v>7</v>
      </c>
      <c r="D135" s="41">
        <v>2</v>
      </c>
      <c r="E135" s="41">
        <v>0</v>
      </c>
      <c r="F135" s="41">
        <v>5</v>
      </c>
      <c r="G135" s="41">
        <v>135</v>
      </c>
      <c r="H135" s="1" t="s">
        <v>89</v>
      </c>
      <c r="I135" s="42">
        <v>208</v>
      </c>
      <c r="J135" s="41">
        <v>4</v>
      </c>
      <c r="K135" s="1" t="s">
        <v>89</v>
      </c>
      <c r="L135" s="42">
        <v>10</v>
      </c>
    </row>
    <row r="136" spans="1:12" x14ac:dyDescent="0.2">
      <c r="A136" s="41">
        <v>6</v>
      </c>
      <c r="B136" s="1" t="s">
        <v>23</v>
      </c>
      <c r="C136" s="41">
        <v>8</v>
      </c>
      <c r="D136" s="41">
        <v>0</v>
      </c>
      <c r="E136" s="41">
        <v>0</v>
      </c>
      <c r="F136" s="41">
        <v>8</v>
      </c>
      <c r="G136" s="41">
        <v>134</v>
      </c>
      <c r="H136" s="1" t="s">
        <v>89</v>
      </c>
      <c r="I136" s="42">
        <v>270</v>
      </c>
      <c r="J136" s="41">
        <v>0</v>
      </c>
      <c r="K136" s="1" t="s">
        <v>89</v>
      </c>
      <c r="L136" s="42">
        <v>16</v>
      </c>
    </row>
    <row r="138" spans="1:12" x14ac:dyDescent="0.2">
      <c r="A138" s="36" t="s">
        <v>224</v>
      </c>
    </row>
    <row r="139" spans="1:12" x14ac:dyDescent="0.2">
      <c r="C139" s="39" t="s">
        <v>82</v>
      </c>
      <c r="D139" s="39" t="s">
        <v>83</v>
      </c>
      <c r="E139" s="39" t="s">
        <v>84</v>
      </c>
      <c r="F139" s="39" t="s">
        <v>85</v>
      </c>
      <c r="H139" s="40" t="s">
        <v>86</v>
      </c>
      <c r="K139" s="40" t="s">
        <v>87</v>
      </c>
    </row>
    <row r="140" spans="1:12" x14ac:dyDescent="0.2">
      <c r="A140" s="41">
        <v>1</v>
      </c>
      <c r="B140" s="1" t="s">
        <v>73</v>
      </c>
      <c r="C140" s="41">
        <v>7</v>
      </c>
      <c r="D140" s="41">
        <v>7</v>
      </c>
      <c r="E140" s="41">
        <v>0</v>
      </c>
      <c r="F140" s="41">
        <v>0</v>
      </c>
      <c r="G140" s="41">
        <v>245</v>
      </c>
      <c r="H140" s="1" t="s">
        <v>89</v>
      </c>
      <c r="I140" s="42">
        <v>106</v>
      </c>
      <c r="J140" s="41">
        <v>14</v>
      </c>
      <c r="K140" s="1" t="s">
        <v>89</v>
      </c>
      <c r="L140" s="42">
        <v>0</v>
      </c>
    </row>
    <row r="141" spans="1:12" x14ac:dyDescent="0.2">
      <c r="A141" s="41">
        <v>2</v>
      </c>
      <c r="B141" s="1" t="s">
        <v>68</v>
      </c>
      <c r="C141" s="41">
        <v>6</v>
      </c>
      <c r="D141" s="41">
        <v>5</v>
      </c>
      <c r="E141" s="41">
        <v>0</v>
      </c>
      <c r="F141" s="41">
        <v>1</v>
      </c>
      <c r="G141" s="41">
        <v>131</v>
      </c>
      <c r="H141" s="1" t="s">
        <v>89</v>
      </c>
      <c r="I141" s="42">
        <v>113</v>
      </c>
      <c r="J141" s="41">
        <v>10</v>
      </c>
      <c r="K141" s="1" t="s">
        <v>89</v>
      </c>
      <c r="L141" s="42">
        <v>2</v>
      </c>
    </row>
    <row r="142" spans="1:12" x14ac:dyDescent="0.2">
      <c r="A142" s="41">
        <v>3</v>
      </c>
      <c r="B142" s="1" t="s">
        <v>70</v>
      </c>
      <c r="C142" s="41">
        <v>5</v>
      </c>
      <c r="D142" s="41">
        <v>3</v>
      </c>
      <c r="E142" s="41">
        <v>0</v>
      </c>
      <c r="F142" s="41">
        <v>2</v>
      </c>
      <c r="G142" s="41">
        <v>104</v>
      </c>
      <c r="H142" s="1" t="s">
        <v>89</v>
      </c>
      <c r="I142" s="42">
        <v>125</v>
      </c>
      <c r="J142" s="41">
        <v>6</v>
      </c>
      <c r="K142" s="1" t="s">
        <v>89</v>
      </c>
      <c r="L142" s="42">
        <v>4</v>
      </c>
    </row>
    <row r="143" spans="1:12" x14ac:dyDescent="0.2">
      <c r="A143" s="41">
        <v>4</v>
      </c>
      <c r="B143" s="1" t="s">
        <v>54</v>
      </c>
      <c r="C143" s="41">
        <v>7</v>
      </c>
      <c r="D143" s="41">
        <v>2</v>
      </c>
      <c r="E143" s="41">
        <v>0</v>
      </c>
      <c r="F143" s="41">
        <v>5</v>
      </c>
      <c r="G143" s="41">
        <v>121</v>
      </c>
      <c r="H143" s="1" t="s">
        <v>89</v>
      </c>
      <c r="I143" s="42">
        <v>155</v>
      </c>
      <c r="J143" s="41">
        <v>4</v>
      </c>
      <c r="K143" s="1" t="s">
        <v>89</v>
      </c>
      <c r="L143" s="42">
        <v>10</v>
      </c>
    </row>
    <row r="144" spans="1:12" x14ac:dyDescent="0.2">
      <c r="A144" s="41">
        <v>5</v>
      </c>
      <c r="B144" s="1" t="s">
        <v>21</v>
      </c>
      <c r="C144" s="41">
        <v>6</v>
      </c>
      <c r="D144" s="41">
        <v>1</v>
      </c>
      <c r="E144" s="41">
        <v>0</v>
      </c>
      <c r="F144" s="41">
        <v>5</v>
      </c>
      <c r="G144" s="41">
        <v>103</v>
      </c>
      <c r="H144" s="1" t="s">
        <v>89</v>
      </c>
      <c r="I144" s="42">
        <v>158</v>
      </c>
      <c r="J144" s="41">
        <v>2</v>
      </c>
      <c r="K144" s="1" t="s">
        <v>89</v>
      </c>
      <c r="L144" s="42">
        <v>10</v>
      </c>
    </row>
    <row r="145" spans="1:12" x14ac:dyDescent="0.2">
      <c r="A145" s="41">
        <v>6</v>
      </c>
      <c r="B145" s="1" t="s">
        <v>55</v>
      </c>
      <c r="C145" s="41">
        <v>5</v>
      </c>
      <c r="D145" s="41">
        <v>0</v>
      </c>
      <c r="E145" s="41">
        <v>0</v>
      </c>
      <c r="F145" s="41">
        <v>5</v>
      </c>
      <c r="G145" s="41">
        <v>81</v>
      </c>
      <c r="H145" s="1" t="s">
        <v>89</v>
      </c>
      <c r="I145" s="42">
        <v>128</v>
      </c>
      <c r="J145" s="41">
        <v>0</v>
      </c>
      <c r="K145" s="1" t="s">
        <v>89</v>
      </c>
      <c r="L145" s="42">
        <v>10</v>
      </c>
    </row>
    <row r="147" spans="1:12" x14ac:dyDescent="0.2">
      <c r="A147" s="36" t="s">
        <v>225</v>
      </c>
    </row>
    <row r="148" spans="1:12" x14ac:dyDescent="0.2">
      <c r="C148" s="39" t="s">
        <v>82</v>
      </c>
      <c r="D148" s="39" t="s">
        <v>83</v>
      </c>
      <c r="E148" s="39" t="s">
        <v>84</v>
      </c>
      <c r="F148" s="39" t="s">
        <v>85</v>
      </c>
      <c r="H148" s="40" t="s">
        <v>86</v>
      </c>
      <c r="K148" s="40" t="s">
        <v>87</v>
      </c>
    </row>
    <row r="149" spans="1:12" x14ac:dyDescent="0.2">
      <c r="A149" s="41">
        <v>1</v>
      </c>
      <c r="B149" s="1" t="s">
        <v>202</v>
      </c>
      <c r="C149" s="41">
        <v>9</v>
      </c>
      <c r="D149" s="41">
        <v>8</v>
      </c>
      <c r="E149" s="41">
        <v>1</v>
      </c>
      <c r="F149" s="41">
        <v>0</v>
      </c>
      <c r="G149" s="41">
        <v>248</v>
      </c>
      <c r="H149" s="1" t="s">
        <v>89</v>
      </c>
      <c r="I149" s="42">
        <v>116</v>
      </c>
      <c r="J149" s="41">
        <v>17</v>
      </c>
      <c r="K149" s="1" t="s">
        <v>89</v>
      </c>
      <c r="L149" s="42">
        <v>1</v>
      </c>
    </row>
    <row r="150" spans="1:12" x14ac:dyDescent="0.2">
      <c r="A150" s="41">
        <v>2</v>
      </c>
      <c r="B150" s="1" t="s">
        <v>220</v>
      </c>
      <c r="C150" s="41">
        <v>8</v>
      </c>
      <c r="D150" s="41">
        <v>7</v>
      </c>
      <c r="E150" s="41">
        <v>1</v>
      </c>
      <c r="F150" s="41">
        <v>0</v>
      </c>
      <c r="G150" s="41">
        <v>184</v>
      </c>
      <c r="H150" s="1" t="s">
        <v>89</v>
      </c>
      <c r="I150" s="42">
        <v>98</v>
      </c>
      <c r="J150" s="41">
        <v>15</v>
      </c>
      <c r="K150" s="1" t="s">
        <v>89</v>
      </c>
      <c r="L150" s="42">
        <v>1</v>
      </c>
    </row>
    <row r="151" spans="1:12" x14ac:dyDescent="0.2">
      <c r="A151" s="41">
        <v>3</v>
      </c>
      <c r="B151" s="1" t="s">
        <v>197</v>
      </c>
      <c r="C151" s="41">
        <v>9</v>
      </c>
      <c r="D151" s="41">
        <v>5</v>
      </c>
      <c r="E151" s="41">
        <v>0</v>
      </c>
      <c r="F151" s="41">
        <v>4</v>
      </c>
      <c r="G151" s="41">
        <v>216</v>
      </c>
      <c r="H151" s="1" t="s">
        <v>89</v>
      </c>
      <c r="I151" s="42">
        <v>198</v>
      </c>
      <c r="J151" s="41">
        <v>10</v>
      </c>
      <c r="K151" s="1" t="s">
        <v>89</v>
      </c>
      <c r="L151" s="42">
        <v>8</v>
      </c>
    </row>
    <row r="152" spans="1:12" x14ac:dyDescent="0.2">
      <c r="A152" s="41">
        <v>4</v>
      </c>
      <c r="B152" s="1" t="s">
        <v>59</v>
      </c>
      <c r="C152" s="41">
        <v>10</v>
      </c>
      <c r="D152" s="41">
        <v>4</v>
      </c>
      <c r="E152" s="41">
        <v>0</v>
      </c>
      <c r="F152" s="41">
        <v>6</v>
      </c>
      <c r="G152" s="41">
        <v>213</v>
      </c>
      <c r="H152" s="1" t="s">
        <v>89</v>
      </c>
      <c r="I152" s="42">
        <v>167</v>
      </c>
      <c r="J152" s="41">
        <v>8</v>
      </c>
      <c r="K152" s="1" t="s">
        <v>89</v>
      </c>
      <c r="L152" s="42">
        <v>12</v>
      </c>
    </row>
    <row r="153" spans="1:12" x14ac:dyDescent="0.2">
      <c r="A153" s="41">
        <v>5</v>
      </c>
      <c r="B153" s="1" t="s">
        <v>61</v>
      </c>
      <c r="C153" s="41">
        <v>7</v>
      </c>
      <c r="D153" s="41">
        <v>3</v>
      </c>
      <c r="E153" s="41">
        <v>0</v>
      </c>
      <c r="F153" s="41">
        <v>4</v>
      </c>
      <c r="G153" s="41">
        <v>131</v>
      </c>
      <c r="H153" s="1" t="s">
        <v>89</v>
      </c>
      <c r="I153" s="42">
        <v>124</v>
      </c>
      <c r="J153" s="41">
        <v>6</v>
      </c>
      <c r="K153" s="1" t="s">
        <v>89</v>
      </c>
      <c r="L153" s="42">
        <v>8</v>
      </c>
    </row>
    <row r="154" spans="1:12" x14ac:dyDescent="0.2">
      <c r="A154" s="41">
        <v>6</v>
      </c>
      <c r="B154" s="1" t="s">
        <v>226</v>
      </c>
      <c r="C154" s="41">
        <v>6</v>
      </c>
      <c r="D154" s="41">
        <v>0</v>
      </c>
      <c r="E154" s="41">
        <v>0</v>
      </c>
      <c r="F154" s="41">
        <v>6</v>
      </c>
      <c r="G154" s="41">
        <v>54</v>
      </c>
      <c r="H154" s="1" t="s">
        <v>89</v>
      </c>
      <c r="I154" s="42">
        <v>164</v>
      </c>
      <c r="J154" s="41">
        <v>0</v>
      </c>
      <c r="K154" s="1" t="s">
        <v>89</v>
      </c>
      <c r="L154" s="42">
        <v>12</v>
      </c>
    </row>
    <row r="155" spans="1:12" x14ac:dyDescent="0.2">
      <c r="A155" s="41">
        <v>7</v>
      </c>
      <c r="B155" s="1" t="s">
        <v>36</v>
      </c>
      <c r="C155" s="41">
        <v>7</v>
      </c>
      <c r="D155" s="41">
        <v>0</v>
      </c>
      <c r="E155" s="41">
        <v>0</v>
      </c>
      <c r="F155" s="41">
        <v>7</v>
      </c>
      <c r="G155" s="41">
        <v>46</v>
      </c>
      <c r="H155" s="1" t="s">
        <v>89</v>
      </c>
      <c r="I155" s="42">
        <v>225</v>
      </c>
      <c r="J155" s="41">
        <v>0</v>
      </c>
      <c r="K155" s="1" t="s">
        <v>89</v>
      </c>
      <c r="L155" s="42">
        <v>14</v>
      </c>
    </row>
    <row r="157" spans="1:12" x14ac:dyDescent="0.2">
      <c r="A157" s="36" t="s">
        <v>227</v>
      </c>
    </row>
    <row r="158" spans="1:12" x14ac:dyDescent="0.2">
      <c r="C158" s="39" t="s">
        <v>82</v>
      </c>
      <c r="D158" s="39" t="s">
        <v>83</v>
      </c>
      <c r="E158" s="39" t="s">
        <v>84</v>
      </c>
      <c r="F158" s="39" t="s">
        <v>85</v>
      </c>
      <c r="H158" s="40" t="s">
        <v>86</v>
      </c>
      <c r="K158" s="40" t="s">
        <v>87</v>
      </c>
    </row>
    <row r="160" spans="1:12" x14ac:dyDescent="0.2">
      <c r="A160" s="36" t="s">
        <v>228</v>
      </c>
    </row>
    <row r="161" spans="1:11" x14ac:dyDescent="0.2">
      <c r="C161" s="39" t="s">
        <v>82</v>
      </c>
      <c r="D161" s="39" t="s">
        <v>83</v>
      </c>
      <c r="E161" s="39" t="s">
        <v>84</v>
      </c>
      <c r="F161" s="39" t="s">
        <v>85</v>
      </c>
      <c r="H161" s="40" t="s">
        <v>86</v>
      </c>
      <c r="K161" s="40" t="s">
        <v>87</v>
      </c>
    </row>
    <row r="163" spans="1:11" x14ac:dyDescent="0.2">
      <c r="A163" s="36" t="s">
        <v>229</v>
      </c>
    </row>
    <row r="164" spans="1:11" x14ac:dyDescent="0.2">
      <c r="C164" s="39" t="s">
        <v>82</v>
      </c>
      <c r="D164" s="39" t="s">
        <v>83</v>
      </c>
      <c r="E164" s="39" t="s">
        <v>84</v>
      </c>
      <c r="F164" s="39" t="s">
        <v>85</v>
      </c>
      <c r="H164" s="40" t="s">
        <v>86</v>
      </c>
      <c r="K164" s="40" t="s">
        <v>87</v>
      </c>
    </row>
    <row r="166" spans="1:11" x14ac:dyDescent="0.2">
      <c r="A166" s="36" t="s">
        <v>230</v>
      </c>
    </row>
    <row r="167" spans="1:11" x14ac:dyDescent="0.2">
      <c r="C167" s="39" t="s">
        <v>82</v>
      </c>
      <c r="D167" s="39" t="s">
        <v>83</v>
      </c>
      <c r="E167" s="39" t="s">
        <v>84</v>
      </c>
      <c r="F167" s="39" t="s">
        <v>85</v>
      </c>
      <c r="H167" s="40" t="s">
        <v>86</v>
      </c>
      <c r="K167" s="40" t="s">
        <v>87</v>
      </c>
    </row>
    <row r="169" spans="1:11" x14ac:dyDescent="0.2">
      <c r="A169" s="36" t="s">
        <v>231</v>
      </c>
    </row>
    <row r="170" spans="1:11" x14ac:dyDescent="0.2">
      <c r="C170" s="39" t="s">
        <v>82</v>
      </c>
      <c r="D170" s="39" t="s">
        <v>83</v>
      </c>
      <c r="E170" s="39" t="s">
        <v>84</v>
      </c>
      <c r="F170" s="39" t="s">
        <v>85</v>
      </c>
      <c r="H170" s="40" t="s">
        <v>86</v>
      </c>
      <c r="K170" s="40" t="s">
        <v>87</v>
      </c>
    </row>
    <row r="172" spans="1:11" x14ac:dyDescent="0.2">
      <c r="A172" s="36" t="s">
        <v>232</v>
      </c>
    </row>
    <row r="173" spans="1:11" x14ac:dyDescent="0.2">
      <c r="C173" s="39" t="s">
        <v>82</v>
      </c>
      <c r="D173" s="39" t="s">
        <v>83</v>
      </c>
      <c r="E173" s="39" t="s">
        <v>84</v>
      </c>
      <c r="F173" s="39" t="s">
        <v>85</v>
      </c>
      <c r="H173" s="40" t="s">
        <v>86</v>
      </c>
      <c r="K173" s="40" t="s">
        <v>87</v>
      </c>
    </row>
    <row r="175" spans="1:11" x14ac:dyDescent="0.2">
      <c r="A175" s="36" t="s">
        <v>233</v>
      </c>
    </row>
    <row r="176" spans="1:11" x14ac:dyDescent="0.2">
      <c r="C176" s="39" t="s">
        <v>82</v>
      </c>
      <c r="D176" s="39" t="s">
        <v>83</v>
      </c>
      <c r="E176" s="39" t="s">
        <v>84</v>
      </c>
      <c r="F176" s="39" t="s">
        <v>85</v>
      </c>
      <c r="H176" s="40" t="s">
        <v>86</v>
      </c>
      <c r="K176" s="40" t="s">
        <v>87</v>
      </c>
    </row>
    <row r="178" spans="1:11" x14ac:dyDescent="0.2">
      <c r="A178" s="36" t="s">
        <v>234</v>
      </c>
    </row>
    <row r="179" spans="1:11" x14ac:dyDescent="0.2">
      <c r="C179" s="39" t="s">
        <v>82</v>
      </c>
      <c r="D179" s="39" t="s">
        <v>83</v>
      </c>
      <c r="E179" s="39" t="s">
        <v>84</v>
      </c>
      <c r="F179" s="39" t="s">
        <v>85</v>
      </c>
      <c r="H179" s="40" t="s">
        <v>86</v>
      </c>
      <c r="K179" s="40" t="s">
        <v>87</v>
      </c>
    </row>
    <row r="181" spans="1:11" x14ac:dyDescent="0.2">
      <c r="A181" s="36" t="s">
        <v>235</v>
      </c>
    </row>
    <row r="182" spans="1:11" x14ac:dyDescent="0.2">
      <c r="C182" s="39" t="s">
        <v>82</v>
      </c>
      <c r="D182" s="39" t="s">
        <v>83</v>
      </c>
      <c r="E182" s="39" t="s">
        <v>84</v>
      </c>
      <c r="F182" s="39" t="s">
        <v>85</v>
      </c>
      <c r="H182" s="40" t="s">
        <v>86</v>
      </c>
      <c r="K182" s="40" t="s">
        <v>87</v>
      </c>
    </row>
    <row r="184" spans="1:11" x14ac:dyDescent="0.2">
      <c r="A184" s="36" t="s">
        <v>236</v>
      </c>
    </row>
    <row r="185" spans="1:11" x14ac:dyDescent="0.2">
      <c r="C185" s="39" t="s">
        <v>82</v>
      </c>
      <c r="D185" s="39" t="s">
        <v>83</v>
      </c>
      <c r="E185" s="39" t="s">
        <v>84</v>
      </c>
      <c r="F185" s="39" t="s">
        <v>85</v>
      </c>
      <c r="H185" s="40" t="s">
        <v>86</v>
      </c>
      <c r="K185" s="40" t="s">
        <v>87</v>
      </c>
    </row>
    <row r="187" spans="1:11" x14ac:dyDescent="0.2">
      <c r="A187" s="36" t="s">
        <v>237</v>
      </c>
    </row>
    <row r="188" spans="1:11" x14ac:dyDescent="0.2">
      <c r="C188" s="39" t="s">
        <v>82</v>
      </c>
      <c r="D188" s="39" t="s">
        <v>83</v>
      </c>
      <c r="E188" s="39" t="s">
        <v>84</v>
      </c>
      <c r="F188" s="39" t="s">
        <v>85</v>
      </c>
      <c r="H188" s="40" t="s">
        <v>86</v>
      </c>
      <c r="K188" s="40" t="s">
        <v>87</v>
      </c>
    </row>
    <row r="190" spans="1:11" x14ac:dyDescent="0.2">
      <c r="A190" s="36" t="s">
        <v>238</v>
      </c>
    </row>
    <row r="191" spans="1:11" x14ac:dyDescent="0.2">
      <c r="C191" s="39" t="s">
        <v>82</v>
      </c>
      <c r="D191" s="39" t="s">
        <v>83</v>
      </c>
      <c r="E191" s="39" t="s">
        <v>84</v>
      </c>
      <c r="F191" s="39" t="s">
        <v>85</v>
      </c>
      <c r="H191" s="40" t="s">
        <v>86</v>
      </c>
      <c r="K191" s="40" t="s">
        <v>87</v>
      </c>
    </row>
    <row r="193" spans="1:12" x14ac:dyDescent="0.2">
      <c r="A193" s="36" t="s">
        <v>239</v>
      </c>
    </row>
    <row r="194" spans="1:12" x14ac:dyDescent="0.2">
      <c r="C194" s="39" t="s">
        <v>82</v>
      </c>
      <c r="D194" s="39" t="s">
        <v>83</v>
      </c>
      <c r="E194" s="39" t="s">
        <v>84</v>
      </c>
      <c r="F194" s="39" t="s">
        <v>85</v>
      </c>
      <c r="H194" s="40" t="s">
        <v>86</v>
      </c>
      <c r="K194" s="40" t="s">
        <v>87</v>
      </c>
    </row>
    <row r="196" spans="1:12" x14ac:dyDescent="0.2">
      <c r="A196" s="36" t="s">
        <v>240</v>
      </c>
    </row>
    <row r="197" spans="1:12" x14ac:dyDescent="0.2">
      <c r="C197" s="39" t="s">
        <v>82</v>
      </c>
      <c r="D197" s="39" t="s">
        <v>83</v>
      </c>
      <c r="E197" s="39" t="s">
        <v>84</v>
      </c>
      <c r="F197" s="39" t="s">
        <v>85</v>
      </c>
      <c r="H197" s="40" t="s">
        <v>86</v>
      </c>
      <c r="K197" s="40" t="s">
        <v>87</v>
      </c>
    </row>
    <row r="199" spans="1:12" x14ac:dyDescent="0.2">
      <c r="A199" s="36" t="s">
        <v>122</v>
      </c>
    </row>
    <row r="200" spans="1:12" x14ac:dyDescent="0.2">
      <c r="C200" s="39" t="s">
        <v>82</v>
      </c>
      <c r="D200" s="39" t="s">
        <v>83</v>
      </c>
      <c r="E200" s="39" t="s">
        <v>84</v>
      </c>
      <c r="F200" s="39" t="s">
        <v>85</v>
      </c>
      <c r="H200" s="40" t="s">
        <v>86</v>
      </c>
      <c r="K200" s="40" t="s">
        <v>87</v>
      </c>
    </row>
    <row r="201" spans="1:12" x14ac:dyDescent="0.2">
      <c r="A201" s="41">
        <v>1</v>
      </c>
      <c r="B201" s="1" t="s">
        <v>44</v>
      </c>
      <c r="C201" s="41">
        <v>10</v>
      </c>
      <c r="D201" s="41">
        <v>8</v>
      </c>
      <c r="E201" s="41">
        <v>1</v>
      </c>
      <c r="F201" s="41">
        <v>1</v>
      </c>
      <c r="G201" s="41">
        <v>271</v>
      </c>
      <c r="H201" s="1" t="s">
        <v>89</v>
      </c>
      <c r="I201" s="42">
        <v>192</v>
      </c>
      <c r="J201" s="41">
        <v>17</v>
      </c>
      <c r="K201" s="1" t="s">
        <v>89</v>
      </c>
      <c r="L201" s="42">
        <v>3</v>
      </c>
    </row>
    <row r="202" spans="1:12" x14ac:dyDescent="0.2">
      <c r="A202" s="41">
        <v>2</v>
      </c>
      <c r="B202" s="1" t="s">
        <v>73</v>
      </c>
      <c r="C202" s="41">
        <v>9</v>
      </c>
      <c r="D202" s="41">
        <v>8</v>
      </c>
      <c r="E202" s="41">
        <v>0</v>
      </c>
      <c r="F202" s="41">
        <v>1</v>
      </c>
      <c r="G202" s="41">
        <v>254</v>
      </c>
      <c r="H202" s="1" t="s">
        <v>89</v>
      </c>
      <c r="I202" s="42">
        <v>204</v>
      </c>
      <c r="J202" s="41">
        <v>16</v>
      </c>
      <c r="K202" s="1" t="s">
        <v>89</v>
      </c>
      <c r="L202" s="42">
        <v>2</v>
      </c>
    </row>
    <row r="203" spans="1:12" x14ac:dyDescent="0.2">
      <c r="A203" s="41">
        <v>3</v>
      </c>
      <c r="B203" s="1" t="s">
        <v>31</v>
      </c>
      <c r="C203" s="41">
        <v>8</v>
      </c>
      <c r="D203" s="41">
        <v>6</v>
      </c>
      <c r="E203" s="41">
        <v>0</v>
      </c>
      <c r="F203" s="41">
        <v>2</v>
      </c>
      <c r="G203" s="41">
        <v>194</v>
      </c>
      <c r="H203" s="1" t="s">
        <v>89</v>
      </c>
      <c r="I203" s="42">
        <v>191</v>
      </c>
      <c r="J203" s="41">
        <v>12</v>
      </c>
      <c r="K203" s="1" t="s">
        <v>89</v>
      </c>
      <c r="L203" s="42">
        <v>4</v>
      </c>
    </row>
    <row r="204" spans="1:12" x14ac:dyDescent="0.2">
      <c r="A204" s="41">
        <v>4</v>
      </c>
      <c r="B204" s="1" t="s">
        <v>70</v>
      </c>
      <c r="C204" s="41">
        <v>9</v>
      </c>
      <c r="D204" s="41">
        <v>4</v>
      </c>
      <c r="E204" s="41">
        <v>1</v>
      </c>
      <c r="F204" s="41">
        <v>4</v>
      </c>
      <c r="G204" s="41">
        <v>204</v>
      </c>
      <c r="H204" s="1" t="s">
        <v>89</v>
      </c>
      <c r="I204" s="42">
        <v>194</v>
      </c>
      <c r="J204" s="41">
        <v>9</v>
      </c>
      <c r="K204" s="1" t="s">
        <v>89</v>
      </c>
      <c r="L204" s="42">
        <v>9</v>
      </c>
    </row>
    <row r="205" spans="1:12" x14ac:dyDescent="0.2">
      <c r="B205" s="1" t="s">
        <v>34</v>
      </c>
      <c r="C205" s="41">
        <v>9</v>
      </c>
      <c r="D205" s="41">
        <v>4</v>
      </c>
      <c r="E205" s="41">
        <v>1</v>
      </c>
      <c r="F205" s="41">
        <v>4</v>
      </c>
      <c r="G205" s="41">
        <v>240</v>
      </c>
      <c r="H205" s="1" t="s">
        <v>89</v>
      </c>
      <c r="I205" s="42">
        <v>245</v>
      </c>
      <c r="J205" s="41">
        <v>9</v>
      </c>
      <c r="K205" s="1" t="s">
        <v>89</v>
      </c>
      <c r="L205" s="42">
        <v>9</v>
      </c>
    </row>
    <row r="206" spans="1:12" x14ac:dyDescent="0.2">
      <c r="A206" s="41">
        <v>6</v>
      </c>
      <c r="B206" s="1" t="s">
        <v>195</v>
      </c>
      <c r="C206" s="41">
        <v>9</v>
      </c>
      <c r="D206" s="41">
        <v>4</v>
      </c>
      <c r="E206" s="41">
        <v>1</v>
      </c>
      <c r="F206" s="41">
        <v>4</v>
      </c>
      <c r="G206" s="41">
        <v>242</v>
      </c>
      <c r="H206" s="1" t="s">
        <v>89</v>
      </c>
      <c r="I206" s="42">
        <v>222</v>
      </c>
      <c r="J206" s="41">
        <v>9</v>
      </c>
      <c r="K206" s="1" t="s">
        <v>89</v>
      </c>
      <c r="L206" s="42">
        <v>9</v>
      </c>
    </row>
    <row r="207" spans="1:12" x14ac:dyDescent="0.2">
      <c r="A207" s="41">
        <v>7</v>
      </c>
      <c r="B207" s="1" t="s">
        <v>192</v>
      </c>
      <c r="C207" s="41">
        <v>11</v>
      </c>
      <c r="D207" s="41">
        <v>3</v>
      </c>
      <c r="E207" s="41">
        <v>1</v>
      </c>
      <c r="F207" s="41">
        <v>7</v>
      </c>
      <c r="G207" s="41">
        <v>254</v>
      </c>
      <c r="H207" s="1" t="s">
        <v>89</v>
      </c>
      <c r="I207" s="42">
        <v>278</v>
      </c>
      <c r="J207" s="41">
        <v>7</v>
      </c>
      <c r="K207" s="1" t="s">
        <v>89</v>
      </c>
      <c r="L207" s="42">
        <v>15</v>
      </c>
    </row>
    <row r="208" spans="1:12" x14ac:dyDescent="0.2">
      <c r="A208" s="41">
        <v>8</v>
      </c>
      <c r="B208" s="1" t="s">
        <v>21</v>
      </c>
      <c r="C208" s="41">
        <v>11</v>
      </c>
      <c r="D208" s="41">
        <v>2</v>
      </c>
      <c r="E208" s="41">
        <v>0</v>
      </c>
      <c r="F208" s="41">
        <v>9</v>
      </c>
      <c r="G208" s="41">
        <v>260</v>
      </c>
      <c r="H208" s="1" t="s">
        <v>89</v>
      </c>
      <c r="I208" s="42">
        <v>338</v>
      </c>
      <c r="J208" s="41">
        <v>4</v>
      </c>
      <c r="K208" s="1" t="s">
        <v>89</v>
      </c>
      <c r="L208" s="42">
        <v>18</v>
      </c>
    </row>
    <row r="209" spans="1:12" x14ac:dyDescent="0.2">
      <c r="A209" s="41">
        <v>9</v>
      </c>
      <c r="B209" s="1" t="s">
        <v>23</v>
      </c>
      <c r="C209" s="41">
        <v>10</v>
      </c>
      <c r="D209" s="41">
        <v>1</v>
      </c>
      <c r="E209" s="41">
        <v>1</v>
      </c>
      <c r="F209" s="41">
        <v>8</v>
      </c>
      <c r="G209" s="41">
        <v>240</v>
      </c>
      <c r="H209" s="1" t="s">
        <v>89</v>
      </c>
      <c r="I209" s="42">
        <v>295</v>
      </c>
      <c r="J209" s="41">
        <v>3</v>
      </c>
      <c r="K209" s="1" t="s">
        <v>89</v>
      </c>
      <c r="L209" s="42">
        <v>17</v>
      </c>
    </row>
    <row r="211" spans="1:12" x14ac:dyDescent="0.2">
      <c r="A211" s="36" t="s">
        <v>125</v>
      </c>
    </row>
    <row r="212" spans="1:12" x14ac:dyDescent="0.2">
      <c r="C212" s="39" t="s">
        <v>82</v>
      </c>
      <c r="D212" s="39" t="s">
        <v>83</v>
      </c>
      <c r="E212" s="39" t="s">
        <v>84</v>
      </c>
      <c r="F212" s="39" t="s">
        <v>85</v>
      </c>
      <c r="H212" s="40" t="s">
        <v>86</v>
      </c>
      <c r="K212" s="40" t="s">
        <v>87</v>
      </c>
    </row>
    <row r="213" spans="1:12" x14ac:dyDescent="0.2">
      <c r="A213" s="41">
        <v>1</v>
      </c>
      <c r="B213" s="1" t="s">
        <v>241</v>
      </c>
      <c r="C213" s="41">
        <v>8</v>
      </c>
      <c r="D213" s="41">
        <v>5</v>
      </c>
      <c r="E213" s="41">
        <v>1</v>
      </c>
      <c r="F213" s="41">
        <v>2</v>
      </c>
      <c r="G213" s="41">
        <v>204</v>
      </c>
      <c r="H213" s="1" t="s">
        <v>89</v>
      </c>
      <c r="I213" s="42">
        <v>175</v>
      </c>
      <c r="J213" s="41">
        <v>11</v>
      </c>
      <c r="K213" s="1" t="s">
        <v>89</v>
      </c>
      <c r="L213" s="42">
        <v>5</v>
      </c>
    </row>
    <row r="214" spans="1:12" x14ac:dyDescent="0.2">
      <c r="A214" s="41">
        <v>2</v>
      </c>
      <c r="B214" s="1" t="s">
        <v>55</v>
      </c>
      <c r="C214" s="41">
        <v>6</v>
      </c>
      <c r="D214" s="41">
        <v>4</v>
      </c>
      <c r="E214" s="41">
        <v>1</v>
      </c>
      <c r="F214" s="41">
        <v>1</v>
      </c>
      <c r="G214" s="41">
        <v>130</v>
      </c>
      <c r="H214" s="1" t="s">
        <v>89</v>
      </c>
      <c r="I214" s="42">
        <v>120</v>
      </c>
      <c r="J214" s="41">
        <v>9</v>
      </c>
      <c r="K214" s="1" t="s">
        <v>89</v>
      </c>
      <c r="L214" s="42">
        <v>3</v>
      </c>
    </row>
    <row r="215" spans="1:12" x14ac:dyDescent="0.2">
      <c r="A215" s="41">
        <v>3</v>
      </c>
      <c r="B215" s="1" t="s">
        <v>203</v>
      </c>
      <c r="C215" s="41">
        <v>6</v>
      </c>
      <c r="D215" s="41">
        <v>3</v>
      </c>
      <c r="E215" s="41">
        <v>0</v>
      </c>
      <c r="F215" s="41">
        <v>3</v>
      </c>
      <c r="G215" s="41">
        <v>160</v>
      </c>
      <c r="H215" s="1" t="s">
        <v>89</v>
      </c>
      <c r="I215" s="42">
        <v>154</v>
      </c>
      <c r="J215" s="41">
        <v>6</v>
      </c>
      <c r="K215" s="1" t="s">
        <v>89</v>
      </c>
      <c r="L215" s="42">
        <v>6</v>
      </c>
    </row>
    <row r="216" spans="1:12" x14ac:dyDescent="0.2">
      <c r="A216" s="41">
        <v>4</v>
      </c>
      <c r="B216" s="1" t="s">
        <v>197</v>
      </c>
      <c r="C216" s="41">
        <v>5</v>
      </c>
      <c r="D216" s="41">
        <v>2</v>
      </c>
      <c r="E216" s="41">
        <v>0</v>
      </c>
      <c r="F216" s="41">
        <v>3</v>
      </c>
      <c r="G216" s="41">
        <v>114</v>
      </c>
      <c r="H216" s="1" t="s">
        <v>89</v>
      </c>
      <c r="I216" s="42">
        <v>128</v>
      </c>
      <c r="J216" s="41">
        <v>4</v>
      </c>
      <c r="K216" s="1" t="s">
        <v>89</v>
      </c>
      <c r="L216" s="42">
        <v>6</v>
      </c>
    </row>
    <row r="217" spans="1:12" x14ac:dyDescent="0.2">
      <c r="A217" s="41">
        <v>5</v>
      </c>
      <c r="B217" s="1" t="s">
        <v>201</v>
      </c>
      <c r="C217" s="41">
        <v>7</v>
      </c>
      <c r="D217" s="41">
        <v>1</v>
      </c>
      <c r="E217" s="41">
        <v>0</v>
      </c>
      <c r="F217" s="41">
        <v>6</v>
      </c>
      <c r="G217" s="41">
        <v>166</v>
      </c>
      <c r="H217" s="1" t="s">
        <v>89</v>
      </c>
      <c r="I217" s="42">
        <v>197</v>
      </c>
      <c r="J217" s="41">
        <v>2</v>
      </c>
      <c r="K217" s="1" t="s">
        <v>89</v>
      </c>
      <c r="L217" s="42">
        <v>12</v>
      </c>
    </row>
    <row r="219" spans="1:12" x14ac:dyDescent="0.2">
      <c r="A219" s="36" t="s">
        <v>127</v>
      </c>
    </row>
    <row r="220" spans="1:12" x14ac:dyDescent="0.2">
      <c r="C220" s="39" t="s">
        <v>82</v>
      </c>
      <c r="D220" s="39" t="s">
        <v>83</v>
      </c>
      <c r="E220" s="39" t="s">
        <v>84</v>
      </c>
      <c r="F220" s="39" t="s">
        <v>85</v>
      </c>
      <c r="H220" s="40" t="s">
        <v>86</v>
      </c>
      <c r="K220" s="40" t="s">
        <v>87</v>
      </c>
    </row>
    <row r="221" spans="1:12" x14ac:dyDescent="0.2">
      <c r="A221" s="41">
        <v>1</v>
      </c>
      <c r="B221" s="1" t="s">
        <v>216</v>
      </c>
      <c r="C221" s="41">
        <v>7</v>
      </c>
      <c r="D221" s="41">
        <v>7</v>
      </c>
      <c r="E221" s="41">
        <v>0</v>
      </c>
      <c r="F221" s="41">
        <v>0</v>
      </c>
      <c r="G221" s="41">
        <v>184</v>
      </c>
      <c r="H221" s="1" t="s">
        <v>89</v>
      </c>
      <c r="I221" s="42">
        <v>147</v>
      </c>
      <c r="J221" s="41">
        <v>14</v>
      </c>
      <c r="K221" s="1" t="s">
        <v>89</v>
      </c>
      <c r="L221" s="42">
        <v>0</v>
      </c>
    </row>
    <row r="222" spans="1:12" x14ac:dyDescent="0.2">
      <c r="A222" s="41">
        <v>2</v>
      </c>
      <c r="B222" s="1" t="s">
        <v>209</v>
      </c>
      <c r="C222" s="41">
        <v>9</v>
      </c>
      <c r="D222" s="41">
        <v>5</v>
      </c>
      <c r="E222" s="41">
        <v>0</v>
      </c>
      <c r="F222" s="41">
        <v>4</v>
      </c>
      <c r="G222" s="41">
        <v>191</v>
      </c>
      <c r="H222" s="1" t="s">
        <v>89</v>
      </c>
      <c r="I222" s="42">
        <v>198</v>
      </c>
      <c r="J222" s="41">
        <v>10</v>
      </c>
      <c r="K222" s="1" t="s">
        <v>89</v>
      </c>
      <c r="L222" s="42">
        <v>8</v>
      </c>
    </row>
    <row r="223" spans="1:12" x14ac:dyDescent="0.2">
      <c r="A223" s="41">
        <v>3</v>
      </c>
      <c r="B223" s="1" t="s">
        <v>193</v>
      </c>
      <c r="C223" s="41">
        <v>8</v>
      </c>
      <c r="D223" s="41">
        <v>4</v>
      </c>
      <c r="E223" s="41">
        <v>0</v>
      </c>
      <c r="F223" s="41">
        <v>4</v>
      </c>
      <c r="G223" s="41">
        <v>167</v>
      </c>
      <c r="H223" s="1" t="s">
        <v>89</v>
      </c>
      <c r="I223" s="42">
        <v>164</v>
      </c>
      <c r="J223" s="41">
        <v>8</v>
      </c>
      <c r="K223" s="1" t="s">
        <v>89</v>
      </c>
      <c r="L223" s="42">
        <v>8</v>
      </c>
    </row>
    <row r="224" spans="1:12" x14ac:dyDescent="0.2">
      <c r="A224" s="41">
        <v>4</v>
      </c>
      <c r="B224" s="1" t="s">
        <v>217</v>
      </c>
      <c r="C224" s="41">
        <v>6</v>
      </c>
      <c r="D224" s="41">
        <v>2</v>
      </c>
      <c r="E224" s="41">
        <v>0</v>
      </c>
      <c r="F224" s="41">
        <v>4</v>
      </c>
      <c r="G224" s="41">
        <v>89</v>
      </c>
      <c r="H224" s="1" t="s">
        <v>89</v>
      </c>
      <c r="I224" s="42">
        <v>98</v>
      </c>
      <c r="J224" s="41">
        <v>4</v>
      </c>
      <c r="K224" s="1" t="s">
        <v>89</v>
      </c>
      <c r="L224" s="42">
        <v>8</v>
      </c>
    </row>
    <row r="225" spans="1:12" x14ac:dyDescent="0.2">
      <c r="A225" s="41">
        <v>5</v>
      </c>
      <c r="B225" s="1" t="s">
        <v>59</v>
      </c>
      <c r="C225" s="41">
        <v>8</v>
      </c>
      <c r="D225" s="41">
        <v>1</v>
      </c>
      <c r="E225" s="41">
        <v>0</v>
      </c>
      <c r="F225" s="41">
        <v>7</v>
      </c>
      <c r="G225" s="41">
        <v>117</v>
      </c>
      <c r="H225" s="1" t="s">
        <v>89</v>
      </c>
      <c r="I225" s="42">
        <v>141</v>
      </c>
      <c r="J225" s="41">
        <v>2</v>
      </c>
      <c r="K225" s="1" t="s">
        <v>89</v>
      </c>
      <c r="L225" s="42">
        <v>14</v>
      </c>
    </row>
    <row r="227" spans="1:12" x14ac:dyDescent="0.2">
      <c r="A227" s="36" t="s">
        <v>242</v>
      </c>
    </row>
    <row r="228" spans="1:12" x14ac:dyDescent="0.2">
      <c r="C228" s="39" t="s">
        <v>82</v>
      </c>
      <c r="D228" s="39" t="s">
        <v>83</v>
      </c>
      <c r="E228" s="39" t="s">
        <v>84</v>
      </c>
      <c r="F228" s="39" t="s">
        <v>85</v>
      </c>
      <c r="H228" s="40" t="s">
        <v>86</v>
      </c>
      <c r="K228" s="40" t="s">
        <v>87</v>
      </c>
    </row>
    <row r="230" spans="1:12" x14ac:dyDescent="0.2">
      <c r="A230" s="36" t="s">
        <v>243</v>
      </c>
    </row>
    <row r="231" spans="1:12" x14ac:dyDescent="0.2">
      <c r="C231" s="39" t="s">
        <v>82</v>
      </c>
      <c r="D231" s="39" t="s">
        <v>83</v>
      </c>
      <c r="E231" s="39" t="s">
        <v>84</v>
      </c>
      <c r="F231" s="39" t="s">
        <v>85</v>
      </c>
      <c r="H231" s="40" t="s">
        <v>86</v>
      </c>
      <c r="K231" s="40" t="s">
        <v>87</v>
      </c>
    </row>
    <row r="232" spans="1:12" x14ac:dyDescent="0.2">
      <c r="A232" s="41">
        <v>1</v>
      </c>
      <c r="B232" s="1" t="s">
        <v>26</v>
      </c>
      <c r="C232" s="41">
        <v>5</v>
      </c>
      <c r="D232" s="41">
        <v>3</v>
      </c>
      <c r="E232" s="41">
        <v>1</v>
      </c>
      <c r="F232" s="41">
        <v>1</v>
      </c>
      <c r="G232" s="41">
        <v>159</v>
      </c>
      <c r="H232" s="1" t="s">
        <v>89</v>
      </c>
      <c r="I232" s="42">
        <v>151</v>
      </c>
      <c r="J232" s="41">
        <v>7</v>
      </c>
      <c r="K232" s="1" t="s">
        <v>89</v>
      </c>
      <c r="L232" s="42">
        <v>3</v>
      </c>
    </row>
    <row r="233" spans="1:12" x14ac:dyDescent="0.2">
      <c r="A233" s="41">
        <v>2</v>
      </c>
      <c r="B233" s="1" t="s">
        <v>25</v>
      </c>
      <c r="C233" s="41">
        <v>6</v>
      </c>
      <c r="D233" s="41">
        <v>3</v>
      </c>
      <c r="E233" s="41">
        <v>1</v>
      </c>
      <c r="F233" s="41">
        <v>2</v>
      </c>
      <c r="G233" s="41">
        <v>170</v>
      </c>
      <c r="H233" s="1" t="s">
        <v>89</v>
      </c>
      <c r="I233" s="42">
        <v>159</v>
      </c>
      <c r="J233" s="41">
        <v>7</v>
      </c>
      <c r="K233" s="1" t="s">
        <v>89</v>
      </c>
      <c r="L233" s="42">
        <v>5</v>
      </c>
    </row>
    <row r="234" spans="1:12" x14ac:dyDescent="0.2">
      <c r="A234" s="41">
        <v>3</v>
      </c>
      <c r="B234" s="1" t="s">
        <v>35</v>
      </c>
      <c r="C234" s="41">
        <v>7</v>
      </c>
      <c r="D234" s="41">
        <v>3</v>
      </c>
      <c r="E234" s="41">
        <v>0</v>
      </c>
      <c r="F234" s="41">
        <v>4</v>
      </c>
      <c r="G234" s="41">
        <v>192</v>
      </c>
      <c r="H234" s="1" t="s">
        <v>89</v>
      </c>
      <c r="I234" s="42">
        <v>211</v>
      </c>
      <c r="J234" s="41">
        <v>6</v>
      </c>
      <c r="K234" s="1" t="s">
        <v>89</v>
      </c>
      <c r="L234" s="42">
        <v>8</v>
      </c>
    </row>
    <row r="235" spans="1:12" x14ac:dyDescent="0.2">
      <c r="A235" s="41">
        <v>4</v>
      </c>
      <c r="B235" s="1" t="s">
        <v>39</v>
      </c>
      <c r="C235" s="41">
        <v>5</v>
      </c>
      <c r="D235" s="41">
        <v>2</v>
      </c>
      <c r="E235" s="41">
        <v>1</v>
      </c>
      <c r="F235" s="41">
        <v>2</v>
      </c>
      <c r="G235" s="41">
        <v>163</v>
      </c>
      <c r="H235" s="1" t="s">
        <v>89</v>
      </c>
      <c r="I235" s="42">
        <v>158</v>
      </c>
      <c r="J235" s="41">
        <v>5</v>
      </c>
      <c r="K235" s="1" t="s">
        <v>89</v>
      </c>
      <c r="L235" s="42">
        <v>5</v>
      </c>
    </row>
    <row r="236" spans="1:12" x14ac:dyDescent="0.2">
      <c r="A236" s="41">
        <v>5</v>
      </c>
      <c r="B236" s="1" t="s">
        <v>28</v>
      </c>
      <c r="C236" s="41">
        <v>5</v>
      </c>
      <c r="D236" s="41">
        <v>1</v>
      </c>
      <c r="E236" s="41">
        <v>1</v>
      </c>
      <c r="F236" s="41">
        <v>3</v>
      </c>
      <c r="G236" s="41">
        <v>158</v>
      </c>
      <c r="H236" s="1" t="s">
        <v>89</v>
      </c>
      <c r="I236" s="42">
        <v>163</v>
      </c>
      <c r="J236" s="41">
        <v>3</v>
      </c>
      <c r="K236" s="1" t="s">
        <v>89</v>
      </c>
      <c r="L236" s="42">
        <v>7</v>
      </c>
    </row>
    <row r="237" spans="1:12" x14ac:dyDescent="0.2">
      <c r="A237" s="41">
        <v>6</v>
      </c>
      <c r="B237" s="1" t="s">
        <v>31</v>
      </c>
      <c r="C237" s="41">
        <v>0</v>
      </c>
      <c r="D237" s="41">
        <v>0</v>
      </c>
      <c r="E237" s="41">
        <v>0</v>
      </c>
      <c r="F237" s="41">
        <v>0</v>
      </c>
      <c r="G237" s="41">
        <v>0</v>
      </c>
      <c r="H237" s="1" t="s">
        <v>89</v>
      </c>
      <c r="I237" s="42">
        <v>0</v>
      </c>
      <c r="J237" s="41">
        <v>0</v>
      </c>
      <c r="K237" s="1" t="s">
        <v>89</v>
      </c>
      <c r="L237" s="42">
        <v>0</v>
      </c>
    </row>
    <row r="239" spans="1:12" x14ac:dyDescent="0.2">
      <c r="A239" s="36" t="s">
        <v>244</v>
      </c>
    </row>
    <row r="240" spans="1:12" x14ac:dyDescent="0.2">
      <c r="C240" s="39" t="s">
        <v>82</v>
      </c>
      <c r="D240" s="39" t="s">
        <v>83</v>
      </c>
      <c r="E240" s="39" t="s">
        <v>84</v>
      </c>
      <c r="F240" s="39" t="s">
        <v>85</v>
      </c>
      <c r="H240" s="40" t="s">
        <v>86</v>
      </c>
      <c r="K240" s="40" t="s">
        <v>87</v>
      </c>
    </row>
    <row r="241" spans="1:12" x14ac:dyDescent="0.2">
      <c r="A241" s="41">
        <v>1</v>
      </c>
      <c r="B241" s="1" t="s">
        <v>72</v>
      </c>
      <c r="C241" s="41">
        <v>6</v>
      </c>
      <c r="D241" s="41">
        <v>5</v>
      </c>
      <c r="E241" s="41">
        <v>0</v>
      </c>
      <c r="F241" s="41">
        <v>1</v>
      </c>
      <c r="G241" s="41">
        <v>145</v>
      </c>
      <c r="H241" s="1" t="s">
        <v>89</v>
      </c>
      <c r="I241" s="42">
        <v>111</v>
      </c>
      <c r="J241" s="41">
        <v>10</v>
      </c>
      <c r="K241" s="1" t="s">
        <v>89</v>
      </c>
      <c r="L241" s="42">
        <v>2</v>
      </c>
    </row>
    <row r="242" spans="1:12" x14ac:dyDescent="0.2">
      <c r="A242" s="41">
        <v>2</v>
      </c>
      <c r="B242" s="1" t="s">
        <v>27</v>
      </c>
      <c r="C242" s="41">
        <v>4</v>
      </c>
      <c r="D242" s="41">
        <v>4</v>
      </c>
      <c r="E242" s="41">
        <v>0</v>
      </c>
      <c r="F242" s="41">
        <v>0</v>
      </c>
      <c r="G242" s="41">
        <v>87</v>
      </c>
      <c r="H242" s="1" t="s">
        <v>89</v>
      </c>
      <c r="I242" s="42">
        <v>63</v>
      </c>
      <c r="J242" s="41">
        <v>8</v>
      </c>
      <c r="K242" s="1" t="s">
        <v>89</v>
      </c>
      <c r="L242" s="42">
        <v>0</v>
      </c>
    </row>
    <row r="243" spans="1:12" x14ac:dyDescent="0.2">
      <c r="A243" s="41">
        <v>3</v>
      </c>
      <c r="B243" s="1" t="s">
        <v>54</v>
      </c>
      <c r="C243" s="41">
        <v>5</v>
      </c>
      <c r="D243" s="41">
        <v>2</v>
      </c>
      <c r="E243" s="41">
        <v>0</v>
      </c>
      <c r="F243" s="41">
        <v>3</v>
      </c>
      <c r="G243" s="41">
        <v>124</v>
      </c>
      <c r="H243" s="1" t="s">
        <v>89</v>
      </c>
      <c r="I243" s="42">
        <v>138</v>
      </c>
      <c r="J243" s="41">
        <v>4</v>
      </c>
      <c r="K243" s="1" t="s">
        <v>89</v>
      </c>
      <c r="L243" s="42">
        <v>6</v>
      </c>
    </row>
    <row r="244" spans="1:12" x14ac:dyDescent="0.2">
      <c r="A244" s="41">
        <v>4</v>
      </c>
      <c r="B244" s="1" t="s">
        <v>24</v>
      </c>
      <c r="C244" s="41">
        <v>7</v>
      </c>
      <c r="D244" s="41">
        <v>1</v>
      </c>
      <c r="E244" s="41">
        <v>2</v>
      </c>
      <c r="F244" s="41">
        <v>4</v>
      </c>
      <c r="G244" s="41">
        <v>157</v>
      </c>
      <c r="H244" s="1" t="s">
        <v>89</v>
      </c>
      <c r="I244" s="42">
        <v>170</v>
      </c>
      <c r="J244" s="41">
        <v>4</v>
      </c>
      <c r="K244" s="1" t="s">
        <v>89</v>
      </c>
      <c r="L244" s="42">
        <v>10</v>
      </c>
    </row>
    <row r="245" spans="1:12" x14ac:dyDescent="0.2">
      <c r="A245" s="41">
        <v>5</v>
      </c>
      <c r="B245" s="1" t="s">
        <v>33</v>
      </c>
      <c r="C245" s="41">
        <v>6</v>
      </c>
      <c r="D245" s="41">
        <v>0</v>
      </c>
      <c r="E245" s="41">
        <v>2</v>
      </c>
      <c r="F245" s="41">
        <v>4</v>
      </c>
      <c r="G245" s="41">
        <v>104</v>
      </c>
      <c r="H245" s="1" t="s">
        <v>89</v>
      </c>
      <c r="I245" s="42">
        <v>135</v>
      </c>
      <c r="J245" s="41">
        <v>2</v>
      </c>
      <c r="K245" s="1" t="s">
        <v>89</v>
      </c>
      <c r="L245" s="42">
        <v>10</v>
      </c>
    </row>
    <row r="247" spans="1:12" x14ac:dyDescent="0.2">
      <c r="A247" s="36" t="s">
        <v>161</v>
      </c>
    </row>
    <row r="248" spans="1:12" x14ac:dyDescent="0.2">
      <c r="C248" s="39" t="s">
        <v>82</v>
      </c>
      <c r="D248" s="39" t="s">
        <v>83</v>
      </c>
      <c r="E248" s="39" t="s">
        <v>84</v>
      </c>
      <c r="F248" s="39" t="s">
        <v>85</v>
      </c>
      <c r="H248" s="40" t="s">
        <v>86</v>
      </c>
      <c r="K248" s="40" t="s">
        <v>87</v>
      </c>
    </row>
    <row r="249" spans="1:12" x14ac:dyDescent="0.2">
      <c r="A249" s="41">
        <v>1</v>
      </c>
      <c r="B249" s="1" t="s">
        <v>35</v>
      </c>
      <c r="C249" s="41">
        <v>10</v>
      </c>
      <c r="D249" s="41">
        <v>9</v>
      </c>
      <c r="E249" s="41">
        <v>1</v>
      </c>
      <c r="F249" s="41">
        <v>0</v>
      </c>
      <c r="G249" s="41">
        <v>236</v>
      </c>
      <c r="H249" s="1" t="s">
        <v>89</v>
      </c>
      <c r="I249" s="42">
        <v>179</v>
      </c>
      <c r="J249" s="41">
        <v>19</v>
      </c>
      <c r="K249" s="1" t="s">
        <v>89</v>
      </c>
      <c r="L249" s="42">
        <v>1</v>
      </c>
    </row>
    <row r="250" spans="1:12" x14ac:dyDescent="0.2">
      <c r="A250" s="41">
        <v>2</v>
      </c>
      <c r="B250" s="1" t="s">
        <v>26</v>
      </c>
      <c r="C250" s="41">
        <v>7</v>
      </c>
      <c r="D250" s="41">
        <v>6</v>
      </c>
      <c r="E250" s="41">
        <v>0</v>
      </c>
      <c r="F250" s="41">
        <v>1</v>
      </c>
      <c r="G250" s="41">
        <v>148</v>
      </c>
      <c r="H250" s="1" t="s">
        <v>89</v>
      </c>
      <c r="I250" s="42">
        <v>112</v>
      </c>
      <c r="J250" s="41">
        <v>12</v>
      </c>
      <c r="K250" s="1" t="s">
        <v>89</v>
      </c>
      <c r="L250" s="42">
        <v>2</v>
      </c>
    </row>
    <row r="251" spans="1:12" x14ac:dyDescent="0.2">
      <c r="A251" s="41">
        <v>3</v>
      </c>
      <c r="B251" s="1" t="s">
        <v>34</v>
      </c>
      <c r="C251" s="41">
        <v>8</v>
      </c>
      <c r="D251" s="41">
        <v>4</v>
      </c>
      <c r="E251" s="41">
        <v>2</v>
      </c>
      <c r="F251" s="41">
        <v>2</v>
      </c>
      <c r="G251" s="41">
        <v>156</v>
      </c>
      <c r="H251" s="1" t="s">
        <v>89</v>
      </c>
      <c r="I251" s="42">
        <v>145</v>
      </c>
      <c r="J251" s="41">
        <v>10</v>
      </c>
      <c r="K251" s="1" t="s">
        <v>89</v>
      </c>
      <c r="L251" s="42">
        <v>6</v>
      </c>
    </row>
    <row r="252" spans="1:12" x14ac:dyDescent="0.2">
      <c r="A252" s="41">
        <v>4</v>
      </c>
      <c r="B252" s="1" t="s">
        <v>194</v>
      </c>
      <c r="C252" s="41">
        <v>9</v>
      </c>
      <c r="D252" s="41">
        <v>3</v>
      </c>
      <c r="E252" s="41">
        <v>1</v>
      </c>
      <c r="F252" s="41">
        <v>5</v>
      </c>
      <c r="G252" s="41">
        <v>187</v>
      </c>
      <c r="H252" s="1" t="s">
        <v>89</v>
      </c>
      <c r="I252" s="42">
        <v>193</v>
      </c>
      <c r="J252" s="41">
        <v>7</v>
      </c>
      <c r="K252" s="1" t="s">
        <v>89</v>
      </c>
      <c r="L252" s="42">
        <v>11</v>
      </c>
    </row>
    <row r="253" spans="1:12" x14ac:dyDescent="0.2">
      <c r="A253" s="41">
        <v>5</v>
      </c>
      <c r="B253" s="1" t="s">
        <v>54</v>
      </c>
      <c r="C253" s="41">
        <v>7</v>
      </c>
      <c r="D253" s="41">
        <v>2</v>
      </c>
      <c r="E253" s="41">
        <v>0</v>
      </c>
      <c r="F253" s="41">
        <v>5</v>
      </c>
      <c r="G253" s="41">
        <v>167</v>
      </c>
      <c r="H253" s="1" t="s">
        <v>89</v>
      </c>
      <c r="I253" s="42">
        <v>184</v>
      </c>
      <c r="J253" s="41">
        <v>4</v>
      </c>
      <c r="K253" s="1" t="s">
        <v>89</v>
      </c>
      <c r="L253" s="42">
        <v>10</v>
      </c>
    </row>
    <row r="254" spans="1:12" x14ac:dyDescent="0.2">
      <c r="A254" s="41">
        <v>6</v>
      </c>
      <c r="B254" s="1" t="s">
        <v>44</v>
      </c>
      <c r="C254" s="41">
        <v>8</v>
      </c>
      <c r="D254" s="41">
        <v>2</v>
      </c>
      <c r="E254" s="41">
        <v>0</v>
      </c>
      <c r="F254" s="41">
        <v>6</v>
      </c>
      <c r="G254" s="41">
        <v>135</v>
      </c>
      <c r="H254" s="1" t="s">
        <v>89</v>
      </c>
      <c r="I254" s="42">
        <v>158</v>
      </c>
      <c r="J254" s="41">
        <v>4</v>
      </c>
      <c r="K254" s="1" t="s">
        <v>89</v>
      </c>
      <c r="L254" s="42">
        <v>12</v>
      </c>
    </row>
    <row r="255" spans="1:12" x14ac:dyDescent="0.2">
      <c r="A255" s="41">
        <v>7</v>
      </c>
      <c r="B255" s="1" t="s">
        <v>25</v>
      </c>
      <c r="C255" s="41">
        <v>9</v>
      </c>
      <c r="D255" s="41">
        <v>1</v>
      </c>
      <c r="E255" s="41">
        <v>0</v>
      </c>
      <c r="F255" s="41">
        <v>8</v>
      </c>
      <c r="G255" s="41">
        <v>138</v>
      </c>
      <c r="H255" s="1" t="s">
        <v>89</v>
      </c>
      <c r="I255" s="42">
        <v>196</v>
      </c>
      <c r="J255" s="41">
        <v>2</v>
      </c>
      <c r="K255" s="1" t="s">
        <v>89</v>
      </c>
      <c r="L255" s="42">
        <v>16</v>
      </c>
    </row>
    <row r="257" spans="1:12" x14ac:dyDescent="0.2">
      <c r="A257" s="36" t="s">
        <v>163</v>
      </c>
    </row>
    <row r="258" spans="1:12" x14ac:dyDescent="0.2">
      <c r="C258" s="39" t="s">
        <v>82</v>
      </c>
      <c r="D258" s="39" t="s">
        <v>83</v>
      </c>
      <c r="E258" s="39" t="s">
        <v>84</v>
      </c>
      <c r="F258" s="39" t="s">
        <v>85</v>
      </c>
      <c r="H258" s="40" t="s">
        <v>86</v>
      </c>
      <c r="K258" s="40" t="s">
        <v>87</v>
      </c>
    </row>
    <row r="259" spans="1:12" x14ac:dyDescent="0.2">
      <c r="A259" s="41">
        <v>1</v>
      </c>
      <c r="B259" s="1" t="s">
        <v>27</v>
      </c>
      <c r="C259" s="41">
        <v>12</v>
      </c>
      <c r="D259" s="41">
        <v>12</v>
      </c>
      <c r="E259" s="41">
        <v>0</v>
      </c>
      <c r="F259" s="41">
        <v>0</v>
      </c>
      <c r="G259" s="41">
        <v>354</v>
      </c>
      <c r="H259" s="1" t="s">
        <v>89</v>
      </c>
      <c r="I259" s="42">
        <v>194</v>
      </c>
      <c r="J259" s="41">
        <v>24</v>
      </c>
      <c r="K259" s="1" t="s">
        <v>89</v>
      </c>
      <c r="L259" s="42">
        <v>0</v>
      </c>
    </row>
    <row r="260" spans="1:12" x14ac:dyDescent="0.2">
      <c r="A260" s="41">
        <v>2</v>
      </c>
      <c r="B260" s="1" t="s">
        <v>54</v>
      </c>
      <c r="C260" s="41">
        <v>12</v>
      </c>
      <c r="D260" s="41">
        <v>9</v>
      </c>
      <c r="E260" s="41">
        <v>0</v>
      </c>
      <c r="F260" s="41">
        <v>3</v>
      </c>
      <c r="G260" s="41">
        <v>309</v>
      </c>
      <c r="H260" s="1" t="s">
        <v>89</v>
      </c>
      <c r="I260" s="42">
        <v>211</v>
      </c>
      <c r="J260" s="41">
        <v>18</v>
      </c>
      <c r="K260" s="1" t="s">
        <v>89</v>
      </c>
      <c r="L260" s="42">
        <v>6</v>
      </c>
    </row>
    <row r="261" spans="1:12" x14ac:dyDescent="0.2">
      <c r="A261" s="41">
        <v>3</v>
      </c>
      <c r="B261" s="1" t="s">
        <v>23</v>
      </c>
      <c r="C261" s="41">
        <v>12</v>
      </c>
      <c r="D261" s="41">
        <v>9</v>
      </c>
      <c r="E261" s="41">
        <v>0</v>
      </c>
      <c r="F261" s="41">
        <v>3</v>
      </c>
      <c r="G261" s="41">
        <v>309</v>
      </c>
      <c r="H261" s="1" t="s">
        <v>89</v>
      </c>
      <c r="I261" s="42">
        <v>279</v>
      </c>
      <c r="J261" s="41">
        <v>18</v>
      </c>
      <c r="K261" s="1" t="s">
        <v>89</v>
      </c>
      <c r="L261" s="42">
        <v>6</v>
      </c>
    </row>
    <row r="262" spans="1:12" x14ac:dyDescent="0.2">
      <c r="A262" s="41">
        <v>4</v>
      </c>
      <c r="B262" s="1" t="s">
        <v>26</v>
      </c>
      <c r="C262" s="41">
        <v>11</v>
      </c>
      <c r="D262" s="41">
        <v>3</v>
      </c>
      <c r="E262" s="41">
        <v>0</v>
      </c>
      <c r="F262" s="41">
        <v>8</v>
      </c>
      <c r="G262" s="41">
        <v>204</v>
      </c>
      <c r="H262" s="1" t="s">
        <v>89</v>
      </c>
      <c r="I262" s="42">
        <v>275</v>
      </c>
      <c r="J262" s="41">
        <v>6</v>
      </c>
      <c r="K262" s="1" t="s">
        <v>89</v>
      </c>
      <c r="L262" s="42">
        <v>16</v>
      </c>
    </row>
    <row r="263" spans="1:12" x14ac:dyDescent="0.2">
      <c r="A263" s="41">
        <v>5</v>
      </c>
      <c r="B263" s="1" t="s">
        <v>73</v>
      </c>
      <c r="C263" s="41">
        <v>10</v>
      </c>
      <c r="D263" s="41">
        <v>1</v>
      </c>
      <c r="E263" s="41">
        <v>0</v>
      </c>
      <c r="F263" s="41">
        <v>9</v>
      </c>
      <c r="G263" s="41">
        <v>208</v>
      </c>
      <c r="H263" s="1" t="s">
        <v>89</v>
      </c>
      <c r="I263" s="42">
        <v>269</v>
      </c>
      <c r="J263" s="41">
        <v>2</v>
      </c>
      <c r="K263" s="1" t="s">
        <v>89</v>
      </c>
      <c r="L263" s="42">
        <v>18</v>
      </c>
    </row>
    <row r="264" spans="1:12" x14ac:dyDescent="0.2">
      <c r="A264" s="41">
        <v>6</v>
      </c>
      <c r="B264" s="1" t="s">
        <v>35</v>
      </c>
      <c r="C264" s="41">
        <v>11</v>
      </c>
      <c r="D264" s="41">
        <v>0</v>
      </c>
      <c r="E264" s="41">
        <v>0</v>
      </c>
      <c r="F264" s="41">
        <v>11</v>
      </c>
      <c r="G264" s="41">
        <v>196</v>
      </c>
      <c r="H264" s="1" t="s">
        <v>89</v>
      </c>
      <c r="I264" s="42">
        <v>352</v>
      </c>
      <c r="J264" s="41">
        <v>0</v>
      </c>
      <c r="K264" s="1" t="s">
        <v>89</v>
      </c>
      <c r="L264" s="42">
        <v>22</v>
      </c>
    </row>
    <row r="266" spans="1:12" x14ac:dyDescent="0.2">
      <c r="A266" s="36" t="s">
        <v>245</v>
      </c>
    </row>
    <row r="267" spans="1:12" x14ac:dyDescent="0.2">
      <c r="C267" s="39" t="s">
        <v>82</v>
      </c>
      <c r="D267" s="39" t="s">
        <v>83</v>
      </c>
      <c r="E267" s="39" t="s">
        <v>84</v>
      </c>
      <c r="F267" s="39" t="s">
        <v>85</v>
      </c>
      <c r="H267" s="40" t="s">
        <v>86</v>
      </c>
      <c r="K267" s="40" t="s">
        <v>87</v>
      </c>
    </row>
    <row r="268" spans="1:12" x14ac:dyDescent="0.2">
      <c r="A268" s="41">
        <v>1</v>
      </c>
      <c r="B268" s="1" t="s">
        <v>34</v>
      </c>
      <c r="C268" s="41">
        <v>12</v>
      </c>
      <c r="D268" s="41">
        <v>11</v>
      </c>
      <c r="E268" s="41">
        <v>0</v>
      </c>
      <c r="F268" s="41">
        <v>1</v>
      </c>
      <c r="G268" s="41">
        <v>335</v>
      </c>
      <c r="H268" s="1" t="s">
        <v>89</v>
      </c>
      <c r="I268" s="42">
        <v>203</v>
      </c>
      <c r="J268" s="41">
        <v>22</v>
      </c>
      <c r="K268" s="1" t="s">
        <v>89</v>
      </c>
      <c r="L268" s="42">
        <v>2</v>
      </c>
    </row>
    <row r="269" spans="1:12" x14ac:dyDescent="0.2">
      <c r="A269" s="41">
        <v>2</v>
      </c>
      <c r="B269" s="1" t="s">
        <v>25</v>
      </c>
      <c r="C269" s="41">
        <v>13</v>
      </c>
      <c r="D269" s="41">
        <v>9</v>
      </c>
      <c r="E269" s="41">
        <v>1</v>
      </c>
      <c r="F269" s="41">
        <v>3</v>
      </c>
      <c r="G269" s="41">
        <v>278</v>
      </c>
      <c r="H269" s="1" t="s">
        <v>89</v>
      </c>
      <c r="I269" s="42">
        <v>215</v>
      </c>
      <c r="J269" s="41">
        <v>19</v>
      </c>
      <c r="K269" s="1" t="s">
        <v>89</v>
      </c>
      <c r="L269" s="42">
        <v>7</v>
      </c>
    </row>
    <row r="270" spans="1:12" x14ac:dyDescent="0.2">
      <c r="A270" s="41">
        <v>3</v>
      </c>
      <c r="B270" s="1" t="s">
        <v>246</v>
      </c>
      <c r="C270" s="41">
        <v>12</v>
      </c>
      <c r="D270" s="41">
        <v>9</v>
      </c>
      <c r="E270" s="41">
        <v>0</v>
      </c>
      <c r="F270" s="41">
        <v>3</v>
      </c>
      <c r="G270" s="41">
        <v>283</v>
      </c>
      <c r="H270" s="1" t="s">
        <v>89</v>
      </c>
      <c r="I270" s="42">
        <v>194</v>
      </c>
      <c r="J270" s="41">
        <v>18</v>
      </c>
      <c r="K270" s="1" t="s">
        <v>89</v>
      </c>
      <c r="L270" s="42">
        <v>6</v>
      </c>
    </row>
    <row r="271" spans="1:12" x14ac:dyDescent="0.2">
      <c r="A271" s="41">
        <v>4</v>
      </c>
      <c r="B271" s="1" t="s">
        <v>31</v>
      </c>
      <c r="C271" s="41">
        <v>13</v>
      </c>
      <c r="D271" s="41">
        <v>9</v>
      </c>
      <c r="E271" s="41">
        <v>0</v>
      </c>
      <c r="F271" s="41">
        <v>4</v>
      </c>
      <c r="G271" s="41">
        <v>255</v>
      </c>
      <c r="H271" s="1" t="s">
        <v>89</v>
      </c>
      <c r="I271" s="42">
        <v>197</v>
      </c>
      <c r="J271" s="41">
        <v>18</v>
      </c>
      <c r="K271" s="1" t="s">
        <v>89</v>
      </c>
      <c r="L271" s="42">
        <v>8</v>
      </c>
    </row>
    <row r="272" spans="1:12" x14ac:dyDescent="0.2">
      <c r="A272" s="41">
        <v>5</v>
      </c>
      <c r="B272" s="1" t="s">
        <v>44</v>
      </c>
      <c r="C272" s="41">
        <v>12</v>
      </c>
      <c r="D272" s="41">
        <v>6</v>
      </c>
      <c r="E272" s="41">
        <v>0</v>
      </c>
      <c r="F272" s="41">
        <v>6</v>
      </c>
      <c r="G272" s="41">
        <v>223</v>
      </c>
      <c r="H272" s="1" t="s">
        <v>89</v>
      </c>
      <c r="I272" s="42">
        <v>248</v>
      </c>
      <c r="J272" s="41">
        <v>12</v>
      </c>
      <c r="K272" s="1" t="s">
        <v>89</v>
      </c>
      <c r="L272" s="42">
        <v>12</v>
      </c>
    </row>
    <row r="273" spans="1:12" x14ac:dyDescent="0.2">
      <c r="A273" s="41">
        <v>6</v>
      </c>
      <c r="B273" s="1" t="s">
        <v>21</v>
      </c>
      <c r="C273" s="41">
        <v>10</v>
      </c>
      <c r="D273" s="41">
        <v>3</v>
      </c>
      <c r="E273" s="41">
        <v>0</v>
      </c>
      <c r="F273" s="41">
        <v>7</v>
      </c>
      <c r="G273" s="41">
        <v>134</v>
      </c>
      <c r="H273" s="1" t="s">
        <v>89</v>
      </c>
      <c r="I273" s="42">
        <v>172</v>
      </c>
      <c r="J273" s="41">
        <v>6</v>
      </c>
      <c r="K273" s="1" t="s">
        <v>89</v>
      </c>
      <c r="L273" s="42">
        <v>14</v>
      </c>
    </row>
    <row r="274" spans="1:12" x14ac:dyDescent="0.2">
      <c r="A274" s="41">
        <v>7</v>
      </c>
      <c r="B274" s="1" t="s">
        <v>70</v>
      </c>
      <c r="C274" s="41">
        <v>10</v>
      </c>
      <c r="D274" s="41">
        <v>3</v>
      </c>
      <c r="E274" s="41">
        <v>0</v>
      </c>
      <c r="F274" s="41">
        <v>7</v>
      </c>
      <c r="G274" s="41">
        <v>202</v>
      </c>
      <c r="H274" s="1" t="s">
        <v>89</v>
      </c>
      <c r="I274" s="42">
        <v>254</v>
      </c>
      <c r="J274" s="41">
        <v>6</v>
      </c>
      <c r="K274" s="1" t="s">
        <v>89</v>
      </c>
      <c r="L274" s="42">
        <v>14</v>
      </c>
    </row>
    <row r="275" spans="1:12" x14ac:dyDescent="0.2">
      <c r="A275" s="41">
        <v>8</v>
      </c>
      <c r="B275" s="1" t="s">
        <v>194</v>
      </c>
      <c r="C275" s="41">
        <v>11</v>
      </c>
      <c r="D275" s="41">
        <v>1</v>
      </c>
      <c r="E275" s="41">
        <v>2</v>
      </c>
      <c r="F275" s="41">
        <v>8</v>
      </c>
      <c r="G275" s="41">
        <v>193</v>
      </c>
      <c r="H275" s="1" t="s">
        <v>89</v>
      </c>
      <c r="I275" s="42">
        <v>261</v>
      </c>
      <c r="J275" s="41">
        <v>4</v>
      </c>
      <c r="K275" s="1" t="s">
        <v>89</v>
      </c>
      <c r="L275" s="42">
        <v>18</v>
      </c>
    </row>
    <row r="276" spans="1:12" x14ac:dyDescent="0.2">
      <c r="A276" s="41">
        <v>9</v>
      </c>
      <c r="B276" s="1" t="s">
        <v>205</v>
      </c>
      <c r="C276" s="41">
        <v>13</v>
      </c>
      <c r="D276" s="41">
        <v>0</v>
      </c>
      <c r="E276" s="41">
        <v>1</v>
      </c>
      <c r="F276" s="41">
        <v>12</v>
      </c>
      <c r="G276" s="41">
        <v>147</v>
      </c>
      <c r="H276" s="1" t="s">
        <v>89</v>
      </c>
      <c r="I276" s="42">
        <v>306</v>
      </c>
      <c r="J276" s="41">
        <v>1</v>
      </c>
      <c r="K276" s="1" t="s">
        <v>89</v>
      </c>
      <c r="L276" s="42">
        <v>25</v>
      </c>
    </row>
    <row r="278" spans="1:12" x14ac:dyDescent="0.2">
      <c r="A278" s="36" t="s">
        <v>167</v>
      </c>
    </row>
    <row r="279" spans="1:12" x14ac:dyDescent="0.2">
      <c r="C279" s="39" t="s">
        <v>82</v>
      </c>
      <c r="D279" s="39" t="s">
        <v>83</v>
      </c>
      <c r="E279" s="39" t="s">
        <v>84</v>
      </c>
      <c r="F279" s="39" t="s">
        <v>85</v>
      </c>
      <c r="H279" s="40" t="s">
        <v>86</v>
      </c>
      <c r="K279" s="40" t="s">
        <v>87</v>
      </c>
    </row>
    <row r="280" spans="1:12" x14ac:dyDescent="0.2">
      <c r="A280" s="41">
        <v>1</v>
      </c>
      <c r="B280" s="1" t="s">
        <v>27</v>
      </c>
      <c r="C280" s="41">
        <v>6</v>
      </c>
      <c r="D280" s="41">
        <v>6</v>
      </c>
      <c r="E280" s="41">
        <v>0</v>
      </c>
      <c r="F280" s="41">
        <v>0</v>
      </c>
      <c r="G280" s="41">
        <v>155</v>
      </c>
      <c r="H280" s="1" t="s">
        <v>89</v>
      </c>
      <c r="I280" s="42">
        <v>94</v>
      </c>
      <c r="J280" s="41">
        <v>12</v>
      </c>
      <c r="K280" s="1" t="s">
        <v>89</v>
      </c>
      <c r="L280" s="42">
        <v>0</v>
      </c>
    </row>
    <row r="281" spans="1:12" x14ac:dyDescent="0.2">
      <c r="A281" s="41">
        <v>2</v>
      </c>
      <c r="B281" s="1" t="s">
        <v>54</v>
      </c>
      <c r="C281" s="41">
        <v>8</v>
      </c>
      <c r="D281" s="41">
        <v>6</v>
      </c>
      <c r="E281" s="41">
        <v>0</v>
      </c>
      <c r="F281" s="41">
        <v>2</v>
      </c>
      <c r="G281" s="41">
        <v>172</v>
      </c>
      <c r="H281" s="1" t="s">
        <v>89</v>
      </c>
      <c r="I281" s="42">
        <v>90</v>
      </c>
      <c r="J281" s="41">
        <v>12</v>
      </c>
      <c r="K281" s="1" t="s">
        <v>89</v>
      </c>
      <c r="L281" s="42">
        <v>4</v>
      </c>
    </row>
    <row r="282" spans="1:12" x14ac:dyDescent="0.2">
      <c r="A282" s="41">
        <v>3</v>
      </c>
      <c r="B282" s="1" t="s">
        <v>26</v>
      </c>
      <c r="C282" s="41">
        <v>8</v>
      </c>
      <c r="D282" s="41">
        <v>4</v>
      </c>
      <c r="E282" s="41">
        <v>0</v>
      </c>
      <c r="F282" s="41">
        <v>4</v>
      </c>
      <c r="G282" s="41">
        <v>187</v>
      </c>
      <c r="H282" s="1" t="s">
        <v>89</v>
      </c>
      <c r="I282" s="42">
        <v>140</v>
      </c>
      <c r="J282" s="41">
        <v>8</v>
      </c>
      <c r="K282" s="1" t="s">
        <v>89</v>
      </c>
      <c r="L282" s="42">
        <v>8</v>
      </c>
    </row>
    <row r="283" spans="1:12" x14ac:dyDescent="0.2">
      <c r="A283" s="41">
        <v>4</v>
      </c>
      <c r="B283" s="1" t="s">
        <v>34</v>
      </c>
      <c r="C283" s="41">
        <v>6</v>
      </c>
      <c r="D283" s="41">
        <v>3</v>
      </c>
      <c r="E283" s="41">
        <v>0</v>
      </c>
      <c r="F283" s="41">
        <v>3</v>
      </c>
      <c r="G283" s="41">
        <v>143</v>
      </c>
      <c r="H283" s="1" t="s">
        <v>89</v>
      </c>
      <c r="I283" s="42">
        <v>123</v>
      </c>
      <c r="J283" s="41">
        <v>6</v>
      </c>
      <c r="K283" s="1" t="s">
        <v>89</v>
      </c>
      <c r="L283" s="42">
        <v>6</v>
      </c>
    </row>
    <row r="284" spans="1:12" x14ac:dyDescent="0.2">
      <c r="A284" s="41">
        <v>5</v>
      </c>
      <c r="B284" s="1" t="s">
        <v>39</v>
      </c>
      <c r="C284" s="41">
        <v>7</v>
      </c>
      <c r="D284" s="41">
        <v>2</v>
      </c>
      <c r="E284" s="41">
        <v>0</v>
      </c>
      <c r="F284" s="41">
        <v>5</v>
      </c>
      <c r="G284" s="41">
        <v>98</v>
      </c>
      <c r="H284" s="1" t="s">
        <v>89</v>
      </c>
      <c r="I284" s="42">
        <v>119</v>
      </c>
      <c r="J284" s="41">
        <v>4</v>
      </c>
      <c r="K284" s="1" t="s">
        <v>89</v>
      </c>
      <c r="L284" s="42">
        <v>10</v>
      </c>
    </row>
    <row r="285" spans="1:12" x14ac:dyDescent="0.2">
      <c r="A285" s="41">
        <v>6</v>
      </c>
      <c r="B285" s="1" t="s">
        <v>70</v>
      </c>
      <c r="C285" s="41">
        <v>7</v>
      </c>
      <c r="D285" s="41">
        <v>0</v>
      </c>
      <c r="E285" s="41">
        <v>0</v>
      </c>
      <c r="F285" s="41">
        <v>7</v>
      </c>
      <c r="G285" s="41">
        <v>49</v>
      </c>
      <c r="H285" s="1" t="s">
        <v>89</v>
      </c>
      <c r="I285" s="42">
        <v>238</v>
      </c>
      <c r="J285" s="41">
        <v>0</v>
      </c>
      <c r="K285" s="1" t="s">
        <v>89</v>
      </c>
      <c r="L285" s="42">
        <v>14</v>
      </c>
    </row>
    <row r="287" spans="1:12" x14ac:dyDescent="0.2">
      <c r="A287" s="36" t="s">
        <v>247</v>
      </c>
    </row>
    <row r="288" spans="1:12" x14ac:dyDescent="0.2">
      <c r="C288" s="39" t="s">
        <v>82</v>
      </c>
      <c r="D288" s="39" t="s">
        <v>83</v>
      </c>
      <c r="E288" s="39" t="s">
        <v>84</v>
      </c>
      <c r="F288" s="39" t="s">
        <v>85</v>
      </c>
      <c r="H288" s="40" t="s">
        <v>86</v>
      </c>
      <c r="K288" s="40" t="s">
        <v>87</v>
      </c>
    </row>
    <row r="289" spans="1:12" x14ac:dyDescent="0.2">
      <c r="A289" s="41">
        <v>1</v>
      </c>
      <c r="B289" s="1" t="s">
        <v>44</v>
      </c>
      <c r="C289" s="41">
        <v>8</v>
      </c>
      <c r="D289" s="41">
        <v>7</v>
      </c>
      <c r="E289" s="41">
        <v>0</v>
      </c>
      <c r="F289" s="41">
        <v>1</v>
      </c>
      <c r="G289" s="41">
        <v>150</v>
      </c>
      <c r="H289" s="1" t="s">
        <v>89</v>
      </c>
      <c r="I289" s="42">
        <v>129</v>
      </c>
      <c r="J289" s="41">
        <v>14</v>
      </c>
      <c r="K289" s="1" t="s">
        <v>89</v>
      </c>
      <c r="L289" s="42">
        <v>2</v>
      </c>
    </row>
    <row r="290" spans="1:12" x14ac:dyDescent="0.2">
      <c r="A290" s="41">
        <v>2</v>
      </c>
      <c r="B290" s="1" t="s">
        <v>194</v>
      </c>
      <c r="C290" s="41">
        <v>9</v>
      </c>
      <c r="D290" s="41">
        <v>6</v>
      </c>
      <c r="E290" s="41">
        <v>0</v>
      </c>
      <c r="F290" s="41">
        <v>3</v>
      </c>
      <c r="G290" s="41">
        <v>198</v>
      </c>
      <c r="H290" s="1" t="s">
        <v>89</v>
      </c>
      <c r="I290" s="42">
        <v>178</v>
      </c>
      <c r="J290" s="41">
        <v>12</v>
      </c>
      <c r="K290" s="1" t="s">
        <v>89</v>
      </c>
      <c r="L290" s="42">
        <v>6</v>
      </c>
    </row>
    <row r="291" spans="1:12" x14ac:dyDescent="0.2">
      <c r="A291" s="41">
        <v>3</v>
      </c>
      <c r="B291" s="1" t="s">
        <v>31</v>
      </c>
      <c r="C291" s="41">
        <v>9</v>
      </c>
      <c r="D291" s="41">
        <v>4</v>
      </c>
      <c r="E291" s="41">
        <v>0</v>
      </c>
      <c r="F291" s="41">
        <v>5</v>
      </c>
      <c r="G291" s="41">
        <v>185</v>
      </c>
      <c r="H291" s="1" t="s">
        <v>89</v>
      </c>
      <c r="I291" s="42">
        <v>191</v>
      </c>
      <c r="J291" s="41">
        <v>8</v>
      </c>
      <c r="K291" s="1" t="s">
        <v>89</v>
      </c>
      <c r="L291" s="42">
        <v>10</v>
      </c>
    </row>
    <row r="292" spans="1:12" x14ac:dyDescent="0.2">
      <c r="A292" s="41">
        <v>4</v>
      </c>
      <c r="B292" s="1" t="s">
        <v>25</v>
      </c>
      <c r="C292" s="41">
        <v>8</v>
      </c>
      <c r="D292" s="41">
        <v>3</v>
      </c>
      <c r="E292" s="41">
        <v>1</v>
      </c>
      <c r="F292" s="41">
        <v>4</v>
      </c>
      <c r="G292" s="41">
        <v>183</v>
      </c>
      <c r="H292" s="1" t="s">
        <v>89</v>
      </c>
      <c r="I292" s="42">
        <v>206</v>
      </c>
      <c r="J292" s="41">
        <v>7</v>
      </c>
      <c r="K292" s="1" t="s">
        <v>89</v>
      </c>
      <c r="L292" s="42">
        <v>9</v>
      </c>
    </row>
    <row r="293" spans="1:12" x14ac:dyDescent="0.2">
      <c r="A293" s="41">
        <v>5</v>
      </c>
      <c r="B293" s="1" t="s">
        <v>23</v>
      </c>
      <c r="C293" s="41">
        <v>9</v>
      </c>
      <c r="D293" s="41">
        <v>3</v>
      </c>
      <c r="E293" s="41">
        <v>0</v>
      </c>
      <c r="F293" s="41">
        <v>6</v>
      </c>
      <c r="G293" s="41">
        <v>191</v>
      </c>
      <c r="H293" s="1" t="s">
        <v>89</v>
      </c>
      <c r="I293" s="42">
        <v>192</v>
      </c>
      <c r="J293" s="41">
        <v>6</v>
      </c>
      <c r="K293" s="1" t="s">
        <v>89</v>
      </c>
      <c r="L293" s="42">
        <v>12</v>
      </c>
    </row>
    <row r="294" spans="1:12" x14ac:dyDescent="0.2">
      <c r="A294" s="41">
        <v>6</v>
      </c>
      <c r="B294" s="1" t="s">
        <v>35</v>
      </c>
      <c r="C294" s="41">
        <v>7</v>
      </c>
      <c r="D294" s="41">
        <v>1</v>
      </c>
      <c r="E294" s="41">
        <v>1</v>
      </c>
      <c r="F294" s="41">
        <v>5</v>
      </c>
      <c r="G294" s="41">
        <v>152</v>
      </c>
      <c r="H294" s="1" t="s">
        <v>89</v>
      </c>
      <c r="I294" s="42">
        <v>163</v>
      </c>
      <c r="J294" s="41">
        <v>3</v>
      </c>
      <c r="K294" s="1" t="s">
        <v>89</v>
      </c>
      <c r="L294" s="42">
        <v>11</v>
      </c>
    </row>
    <row r="296" spans="1:12" x14ac:dyDescent="0.2">
      <c r="A296" s="36" t="s">
        <v>248</v>
      </c>
    </row>
    <row r="297" spans="1:12" x14ac:dyDescent="0.2">
      <c r="C297" s="39" t="s">
        <v>82</v>
      </c>
      <c r="D297" s="39" t="s">
        <v>83</v>
      </c>
      <c r="E297" s="39" t="s">
        <v>84</v>
      </c>
      <c r="F297" s="39" t="s">
        <v>85</v>
      </c>
      <c r="H297" s="40" t="s">
        <v>86</v>
      </c>
      <c r="K297" s="40" t="s">
        <v>87</v>
      </c>
    </row>
    <row r="298" spans="1:12" x14ac:dyDescent="0.2">
      <c r="A298" s="41">
        <v>1</v>
      </c>
      <c r="B298" s="1" t="s">
        <v>73</v>
      </c>
      <c r="C298" s="41">
        <v>7</v>
      </c>
      <c r="D298" s="41">
        <v>7</v>
      </c>
      <c r="E298" s="41">
        <v>0</v>
      </c>
      <c r="F298" s="41">
        <v>0</v>
      </c>
      <c r="G298" s="41">
        <v>178</v>
      </c>
      <c r="H298" s="1" t="s">
        <v>89</v>
      </c>
      <c r="I298" s="42">
        <v>72</v>
      </c>
      <c r="J298" s="41">
        <v>14</v>
      </c>
      <c r="K298" s="1" t="s">
        <v>89</v>
      </c>
      <c r="L298" s="42">
        <v>0</v>
      </c>
    </row>
    <row r="299" spans="1:12" x14ac:dyDescent="0.2">
      <c r="A299" s="41">
        <v>2</v>
      </c>
      <c r="B299" s="1" t="s">
        <v>21</v>
      </c>
      <c r="C299" s="41">
        <v>7</v>
      </c>
      <c r="D299" s="41">
        <v>5</v>
      </c>
      <c r="E299" s="41">
        <v>0</v>
      </c>
      <c r="F299" s="41">
        <v>2</v>
      </c>
      <c r="G299" s="41">
        <v>124</v>
      </c>
      <c r="H299" s="1" t="s">
        <v>89</v>
      </c>
      <c r="I299" s="42">
        <v>91</v>
      </c>
      <c r="J299" s="41">
        <v>10</v>
      </c>
      <c r="K299" s="1" t="s">
        <v>89</v>
      </c>
      <c r="L299" s="42">
        <v>4</v>
      </c>
    </row>
    <row r="300" spans="1:12" x14ac:dyDescent="0.2">
      <c r="A300" s="41">
        <v>3</v>
      </c>
      <c r="B300" s="1" t="s">
        <v>195</v>
      </c>
      <c r="C300" s="41">
        <v>6</v>
      </c>
      <c r="D300" s="41">
        <v>4</v>
      </c>
      <c r="E300" s="41">
        <v>0</v>
      </c>
      <c r="F300" s="41">
        <v>2</v>
      </c>
      <c r="G300" s="41">
        <v>92</v>
      </c>
      <c r="H300" s="1" t="s">
        <v>89</v>
      </c>
      <c r="I300" s="42">
        <v>63</v>
      </c>
      <c r="J300" s="41">
        <v>8</v>
      </c>
      <c r="K300" s="1" t="s">
        <v>89</v>
      </c>
      <c r="L300" s="42">
        <v>4</v>
      </c>
    </row>
    <row r="301" spans="1:12" x14ac:dyDescent="0.2">
      <c r="A301" s="41">
        <v>4</v>
      </c>
      <c r="B301" s="1" t="s">
        <v>68</v>
      </c>
      <c r="C301" s="41">
        <v>7</v>
      </c>
      <c r="D301" s="41">
        <v>2</v>
      </c>
      <c r="E301" s="41">
        <v>0</v>
      </c>
      <c r="F301" s="41">
        <v>5</v>
      </c>
      <c r="G301" s="41">
        <v>73</v>
      </c>
      <c r="H301" s="1" t="s">
        <v>89</v>
      </c>
      <c r="I301" s="42">
        <v>103</v>
      </c>
      <c r="J301" s="41">
        <v>4</v>
      </c>
      <c r="K301" s="1" t="s">
        <v>89</v>
      </c>
      <c r="L301" s="42">
        <v>10</v>
      </c>
    </row>
    <row r="302" spans="1:12" x14ac:dyDescent="0.2">
      <c r="A302" s="41">
        <v>5</v>
      </c>
      <c r="B302" s="1" t="s">
        <v>197</v>
      </c>
      <c r="C302" s="41">
        <v>7</v>
      </c>
      <c r="D302" s="41">
        <v>2</v>
      </c>
      <c r="E302" s="41">
        <v>0</v>
      </c>
      <c r="F302" s="41">
        <v>5</v>
      </c>
      <c r="G302" s="41">
        <v>74</v>
      </c>
      <c r="H302" s="1" t="s">
        <v>89</v>
      </c>
      <c r="I302" s="42">
        <v>134</v>
      </c>
      <c r="J302" s="41">
        <v>4</v>
      </c>
      <c r="K302" s="1" t="s">
        <v>89</v>
      </c>
      <c r="L302" s="42">
        <v>10</v>
      </c>
    </row>
    <row r="303" spans="1:12" x14ac:dyDescent="0.2">
      <c r="A303" s="41">
        <v>6</v>
      </c>
      <c r="B303" s="1" t="s">
        <v>65</v>
      </c>
      <c r="C303" s="41">
        <v>8</v>
      </c>
      <c r="D303" s="41">
        <v>1</v>
      </c>
      <c r="E303" s="41">
        <v>0</v>
      </c>
      <c r="F303" s="41">
        <v>7</v>
      </c>
      <c r="G303" s="41">
        <v>73</v>
      </c>
      <c r="H303" s="1" t="s">
        <v>89</v>
      </c>
      <c r="I303" s="42">
        <v>151</v>
      </c>
      <c r="J303" s="41">
        <v>2</v>
      </c>
      <c r="K303" s="1" t="s">
        <v>89</v>
      </c>
      <c r="L303" s="42">
        <v>14</v>
      </c>
    </row>
    <row r="305" spans="1:11" x14ac:dyDescent="0.2">
      <c r="A305" s="36" t="s">
        <v>249</v>
      </c>
    </row>
    <row r="306" spans="1:11" x14ac:dyDescent="0.2">
      <c r="C306" s="39" t="s">
        <v>82</v>
      </c>
      <c r="D306" s="39" t="s">
        <v>83</v>
      </c>
      <c r="E306" s="39" t="s">
        <v>84</v>
      </c>
      <c r="F306" s="39" t="s">
        <v>85</v>
      </c>
      <c r="H306" s="40" t="s">
        <v>86</v>
      </c>
      <c r="K306" s="40" t="s">
        <v>87</v>
      </c>
    </row>
    <row r="308" spans="1:11" x14ac:dyDescent="0.2">
      <c r="A308" s="36" t="s">
        <v>250</v>
      </c>
    </row>
    <row r="309" spans="1:11" x14ac:dyDescent="0.2">
      <c r="C309" s="39" t="s">
        <v>82</v>
      </c>
      <c r="D309" s="39" t="s">
        <v>83</v>
      </c>
      <c r="E309" s="39" t="s">
        <v>84</v>
      </c>
      <c r="F309" s="39" t="s">
        <v>85</v>
      </c>
      <c r="H309" s="40" t="s">
        <v>86</v>
      </c>
      <c r="K309" s="40" t="s">
        <v>87</v>
      </c>
    </row>
    <row r="311" spans="1:11" x14ac:dyDescent="0.2">
      <c r="A311" s="36" t="s">
        <v>251</v>
      </c>
    </row>
    <row r="312" spans="1:11" x14ac:dyDescent="0.2">
      <c r="C312" s="39" t="s">
        <v>82</v>
      </c>
      <c r="D312" s="39" t="s">
        <v>83</v>
      </c>
      <c r="E312" s="39" t="s">
        <v>84</v>
      </c>
      <c r="F312" s="39" t="s">
        <v>85</v>
      </c>
      <c r="H312" s="40" t="s">
        <v>86</v>
      </c>
      <c r="K312" s="40" t="s">
        <v>87</v>
      </c>
    </row>
    <row r="314" spans="1:11" x14ac:dyDescent="0.2">
      <c r="A314" s="36" t="s">
        <v>252</v>
      </c>
    </row>
    <row r="315" spans="1:11" x14ac:dyDescent="0.2">
      <c r="C315" s="39" t="s">
        <v>82</v>
      </c>
      <c r="D315" s="39" t="s">
        <v>83</v>
      </c>
      <c r="E315" s="39" t="s">
        <v>84</v>
      </c>
      <c r="F315" s="39" t="s">
        <v>85</v>
      </c>
      <c r="H315" s="40" t="s">
        <v>86</v>
      </c>
      <c r="K315" s="40" t="s">
        <v>87</v>
      </c>
    </row>
    <row r="317" spans="1:11" x14ac:dyDescent="0.2">
      <c r="A317" s="36" t="s">
        <v>253</v>
      </c>
    </row>
    <row r="318" spans="1:11" x14ac:dyDescent="0.2">
      <c r="C318" s="39" t="s">
        <v>82</v>
      </c>
      <c r="D318" s="39" t="s">
        <v>83</v>
      </c>
      <c r="E318" s="39" t="s">
        <v>84</v>
      </c>
      <c r="F318" s="39" t="s">
        <v>85</v>
      </c>
      <c r="H318" s="40" t="s">
        <v>86</v>
      </c>
      <c r="K318" s="40" t="s">
        <v>87</v>
      </c>
    </row>
    <row r="320" spans="1:11" x14ac:dyDescent="0.2">
      <c r="A320" s="36" t="s">
        <v>254</v>
      </c>
    </row>
    <row r="321" spans="3:11" x14ac:dyDescent="0.2">
      <c r="C321" s="39" t="s">
        <v>82</v>
      </c>
      <c r="D321" s="39" t="s">
        <v>83</v>
      </c>
      <c r="E321" s="39" t="s">
        <v>84</v>
      </c>
      <c r="F321" s="39" t="s">
        <v>85</v>
      </c>
      <c r="H321" s="40" t="s">
        <v>86</v>
      </c>
      <c r="K321" s="40" t="s">
        <v>87</v>
      </c>
    </row>
  </sheetData>
  <sheetProtection formatCells="0" formatColumns="0" formatRows="0" insertColumns="0" insertRows="0" insertHyperlinks="0" deleteColumns="0" deleteRows="0" sort="0" autoFilter="0" pivotTables="0"/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AC686EF-D7F6-469F-94F4-245FF5E1CF8D}">
  <sheetPr>
    <tabColor rgb="FFFFFFCC"/>
  </sheetPr>
  <dimension ref="A1:L274"/>
  <sheetViews>
    <sheetView workbookViewId="0">
      <selection activeCell="B17" sqref="B17"/>
    </sheetView>
  </sheetViews>
  <sheetFormatPr baseColWidth="10" defaultColWidth="9.140625" defaultRowHeight="15" x14ac:dyDescent="0.25"/>
  <cols>
    <col min="1" max="1" width="6" customWidth="1"/>
    <col min="2" max="2" width="48" customWidth="1"/>
    <col min="3" max="7" width="6" customWidth="1"/>
    <col min="8" max="8" width="2" customWidth="1"/>
    <col min="9" max="10" width="6" customWidth="1"/>
    <col min="11" max="11" width="2" customWidth="1"/>
    <col min="12" max="12" width="6" customWidth="1"/>
    <col min="13" max="13" width="20" customWidth="1"/>
    <col min="14" max="14" width="22" customWidth="1"/>
    <col min="15" max="15" width="20" customWidth="1"/>
    <col min="16" max="16" width="16" customWidth="1"/>
  </cols>
  <sheetData>
    <row r="1" spans="1:12" ht="15.75" x14ac:dyDescent="0.25">
      <c r="A1" s="37" t="s">
        <v>288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2" x14ac:dyDescent="0.25">
      <c r="A2" s="38" t="s">
        <v>567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</row>
    <row r="5" spans="1:12" x14ac:dyDescent="0.25">
      <c r="A5" s="36" t="s">
        <v>81</v>
      </c>
      <c r="B5" s="1"/>
      <c r="C5" s="1"/>
      <c r="D5" s="1"/>
      <c r="E5" s="1"/>
      <c r="F5" s="1"/>
      <c r="G5" s="1"/>
      <c r="H5" s="1"/>
      <c r="I5" s="1"/>
      <c r="J5" s="1"/>
      <c r="K5" s="1"/>
      <c r="L5" s="1"/>
    </row>
    <row r="6" spans="1:12" x14ac:dyDescent="0.25">
      <c r="A6" s="1"/>
      <c r="B6" s="1"/>
      <c r="C6" s="39" t="s">
        <v>82</v>
      </c>
      <c r="D6" s="39" t="s">
        <v>83</v>
      </c>
      <c r="E6" s="39" t="s">
        <v>84</v>
      </c>
      <c r="F6" s="39" t="s">
        <v>85</v>
      </c>
      <c r="G6" s="1"/>
      <c r="H6" s="40" t="s">
        <v>86</v>
      </c>
      <c r="I6" s="1"/>
      <c r="J6" s="1"/>
      <c r="K6" s="40" t="s">
        <v>87</v>
      </c>
      <c r="L6" s="1"/>
    </row>
    <row r="7" spans="1:12" x14ac:dyDescent="0.25">
      <c r="A7" s="41">
        <v>1</v>
      </c>
      <c r="B7" s="1" t="s">
        <v>24</v>
      </c>
      <c r="C7" s="41">
        <v>13</v>
      </c>
      <c r="D7" s="41">
        <v>13</v>
      </c>
      <c r="E7" s="41">
        <v>0</v>
      </c>
      <c r="F7" s="41">
        <v>0</v>
      </c>
      <c r="G7" s="41">
        <v>482</v>
      </c>
      <c r="H7" s="1" t="s">
        <v>89</v>
      </c>
      <c r="I7" s="42">
        <v>336</v>
      </c>
      <c r="J7" s="41">
        <v>26</v>
      </c>
      <c r="K7" s="1" t="s">
        <v>89</v>
      </c>
      <c r="L7" s="42">
        <v>0</v>
      </c>
    </row>
    <row r="8" spans="1:12" x14ac:dyDescent="0.25">
      <c r="A8" s="41">
        <v>2</v>
      </c>
      <c r="B8" s="1" t="s">
        <v>301</v>
      </c>
      <c r="C8" s="41">
        <v>13</v>
      </c>
      <c r="D8" s="41">
        <v>8</v>
      </c>
      <c r="E8" s="41">
        <v>2</v>
      </c>
      <c r="F8" s="41">
        <v>3</v>
      </c>
      <c r="G8" s="41">
        <v>409</v>
      </c>
      <c r="H8" s="1" t="s">
        <v>89</v>
      </c>
      <c r="I8" s="42">
        <v>392</v>
      </c>
      <c r="J8" s="41">
        <v>18</v>
      </c>
      <c r="K8" s="1" t="s">
        <v>89</v>
      </c>
      <c r="L8" s="42">
        <v>8</v>
      </c>
    </row>
    <row r="9" spans="1:12" x14ac:dyDescent="0.25">
      <c r="A9" s="41">
        <v>3</v>
      </c>
      <c r="B9" s="1" t="s">
        <v>75</v>
      </c>
      <c r="C9" s="41">
        <v>13</v>
      </c>
      <c r="D9" s="41">
        <v>8</v>
      </c>
      <c r="E9" s="41">
        <v>0</v>
      </c>
      <c r="F9" s="41">
        <v>5</v>
      </c>
      <c r="G9" s="41">
        <v>399</v>
      </c>
      <c r="H9" s="1" t="s">
        <v>89</v>
      </c>
      <c r="I9" s="42">
        <v>380</v>
      </c>
      <c r="J9" s="41">
        <v>16</v>
      </c>
      <c r="K9" s="1" t="s">
        <v>89</v>
      </c>
      <c r="L9" s="42">
        <v>10</v>
      </c>
    </row>
    <row r="10" spans="1:12" x14ac:dyDescent="0.25">
      <c r="A10" s="41">
        <v>4</v>
      </c>
      <c r="B10" s="1" t="s">
        <v>22</v>
      </c>
      <c r="C10" s="41">
        <v>12</v>
      </c>
      <c r="D10" s="41">
        <v>8</v>
      </c>
      <c r="E10" s="41">
        <v>0</v>
      </c>
      <c r="F10" s="41">
        <v>4</v>
      </c>
      <c r="G10" s="41">
        <v>353</v>
      </c>
      <c r="H10" s="1" t="s">
        <v>89</v>
      </c>
      <c r="I10" s="42">
        <v>324</v>
      </c>
      <c r="J10" s="41">
        <v>15</v>
      </c>
      <c r="K10" s="1" t="s">
        <v>89</v>
      </c>
      <c r="L10" s="42">
        <v>9</v>
      </c>
    </row>
    <row r="11" spans="1:12" x14ac:dyDescent="0.25">
      <c r="A11" s="41">
        <v>5</v>
      </c>
      <c r="B11" s="1" t="s">
        <v>69</v>
      </c>
      <c r="C11" s="41">
        <v>11</v>
      </c>
      <c r="D11" s="41">
        <v>6</v>
      </c>
      <c r="E11" s="41">
        <v>1</v>
      </c>
      <c r="F11" s="41">
        <v>4</v>
      </c>
      <c r="G11" s="41">
        <v>309</v>
      </c>
      <c r="H11" s="1" t="s">
        <v>89</v>
      </c>
      <c r="I11" s="42">
        <v>288</v>
      </c>
      <c r="J11" s="41">
        <v>14</v>
      </c>
      <c r="K11" s="1" t="s">
        <v>89</v>
      </c>
      <c r="L11" s="42">
        <v>8</v>
      </c>
    </row>
    <row r="12" spans="1:12" x14ac:dyDescent="0.25">
      <c r="A12" s="41">
        <v>6</v>
      </c>
      <c r="B12" s="1" t="s">
        <v>313</v>
      </c>
      <c r="C12" s="41">
        <v>11</v>
      </c>
      <c r="D12" s="41">
        <v>5</v>
      </c>
      <c r="E12" s="41">
        <v>2</v>
      </c>
      <c r="F12" s="41">
        <v>4</v>
      </c>
      <c r="G12" s="41">
        <v>307</v>
      </c>
      <c r="H12" s="1" t="s">
        <v>89</v>
      </c>
      <c r="I12" s="42">
        <v>306</v>
      </c>
      <c r="J12" s="41">
        <v>12</v>
      </c>
      <c r="K12" s="1" t="s">
        <v>89</v>
      </c>
      <c r="L12" s="42">
        <v>10</v>
      </c>
    </row>
    <row r="13" spans="1:12" x14ac:dyDescent="0.25">
      <c r="A13" s="41">
        <v>7</v>
      </c>
      <c r="B13" s="1" t="s">
        <v>315</v>
      </c>
      <c r="C13" s="41">
        <v>12</v>
      </c>
      <c r="D13" s="41">
        <v>6</v>
      </c>
      <c r="E13" s="41">
        <v>0</v>
      </c>
      <c r="F13" s="41">
        <v>6</v>
      </c>
      <c r="G13" s="41">
        <v>366</v>
      </c>
      <c r="H13" s="1" t="s">
        <v>89</v>
      </c>
      <c r="I13" s="42">
        <v>383</v>
      </c>
      <c r="J13" s="41">
        <v>12</v>
      </c>
      <c r="K13" s="1" t="s">
        <v>89</v>
      </c>
      <c r="L13" s="42">
        <v>12</v>
      </c>
    </row>
    <row r="14" spans="1:12" x14ac:dyDescent="0.25">
      <c r="A14" s="41">
        <v>8</v>
      </c>
      <c r="B14" s="1" t="s">
        <v>314</v>
      </c>
      <c r="C14" s="41">
        <v>12</v>
      </c>
      <c r="D14" s="41">
        <v>5</v>
      </c>
      <c r="E14" s="41">
        <v>0</v>
      </c>
      <c r="F14" s="41">
        <v>7</v>
      </c>
      <c r="G14" s="41">
        <v>338</v>
      </c>
      <c r="H14" s="1" t="s">
        <v>89</v>
      </c>
      <c r="I14" s="42">
        <v>332</v>
      </c>
      <c r="J14" s="41">
        <v>10</v>
      </c>
      <c r="K14" s="1" t="s">
        <v>89</v>
      </c>
      <c r="L14" s="42">
        <v>14</v>
      </c>
    </row>
    <row r="15" spans="1:12" x14ac:dyDescent="0.25">
      <c r="A15" s="41">
        <v>9</v>
      </c>
      <c r="B15" s="1" t="s">
        <v>20</v>
      </c>
      <c r="C15" s="41">
        <v>12</v>
      </c>
      <c r="D15" s="41">
        <v>3</v>
      </c>
      <c r="E15" s="41">
        <v>0</v>
      </c>
      <c r="F15" s="41">
        <v>9</v>
      </c>
      <c r="G15" s="41">
        <v>289</v>
      </c>
      <c r="H15" s="1" t="s">
        <v>89</v>
      </c>
      <c r="I15" s="42">
        <v>363</v>
      </c>
      <c r="J15" s="41">
        <v>6</v>
      </c>
      <c r="K15" s="1" t="s">
        <v>89</v>
      </c>
      <c r="L15" s="42">
        <v>18</v>
      </c>
    </row>
    <row r="16" spans="1:12" x14ac:dyDescent="0.25">
      <c r="A16" s="41">
        <v>10</v>
      </c>
      <c r="B16" s="1" t="s">
        <v>48</v>
      </c>
      <c r="C16" s="41">
        <v>13</v>
      </c>
      <c r="D16" s="41">
        <v>3</v>
      </c>
      <c r="E16" s="41">
        <v>0</v>
      </c>
      <c r="F16" s="41">
        <v>10</v>
      </c>
      <c r="G16" s="41">
        <v>347</v>
      </c>
      <c r="H16" s="1" t="s">
        <v>89</v>
      </c>
      <c r="I16" s="42">
        <v>424</v>
      </c>
      <c r="J16" s="41">
        <v>6</v>
      </c>
      <c r="K16" s="1" t="s">
        <v>89</v>
      </c>
      <c r="L16" s="42">
        <v>20</v>
      </c>
    </row>
    <row r="17" spans="1:12" x14ac:dyDescent="0.25">
      <c r="A17" s="41">
        <v>11</v>
      </c>
      <c r="B17" s="1" t="s">
        <v>316</v>
      </c>
      <c r="C17" s="41">
        <v>14</v>
      </c>
      <c r="D17" s="41">
        <v>0</v>
      </c>
      <c r="E17" s="41">
        <v>1</v>
      </c>
      <c r="F17" s="41">
        <v>13</v>
      </c>
      <c r="G17" s="41">
        <v>316</v>
      </c>
      <c r="H17" s="1" t="s">
        <v>89</v>
      </c>
      <c r="I17" s="42">
        <v>387</v>
      </c>
      <c r="J17" s="41">
        <v>1</v>
      </c>
      <c r="K17" s="1" t="s">
        <v>89</v>
      </c>
      <c r="L17" s="42">
        <v>27</v>
      </c>
    </row>
    <row r="18" spans="1:12" x14ac:dyDescent="0.25">
      <c r="G18">
        <v>0</v>
      </c>
      <c r="H18" t="s">
        <v>89</v>
      </c>
      <c r="I18">
        <v>0</v>
      </c>
      <c r="J18">
        <v>0</v>
      </c>
      <c r="K18" t="s">
        <v>89</v>
      </c>
      <c r="L18">
        <v>0</v>
      </c>
    </row>
    <row r="19" spans="1:12" x14ac:dyDescent="0.25">
      <c r="A19" s="36" t="s">
        <v>317</v>
      </c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</row>
    <row r="20" spans="1:12" x14ac:dyDescent="0.25">
      <c r="A20" s="1"/>
      <c r="B20" s="1"/>
      <c r="C20" s="39" t="s">
        <v>82</v>
      </c>
      <c r="D20" s="39" t="s">
        <v>83</v>
      </c>
      <c r="E20" s="39" t="s">
        <v>84</v>
      </c>
      <c r="F20" s="39" t="s">
        <v>85</v>
      </c>
      <c r="G20" s="1"/>
      <c r="H20" s="40" t="s">
        <v>86</v>
      </c>
      <c r="I20" s="1"/>
      <c r="J20" s="1"/>
      <c r="K20" s="40" t="s">
        <v>87</v>
      </c>
      <c r="L20" s="1"/>
    </row>
    <row r="21" spans="1:12" x14ac:dyDescent="0.25">
      <c r="A21" s="41">
        <v>1</v>
      </c>
      <c r="B21" s="1" t="s">
        <v>67</v>
      </c>
      <c r="C21" s="41">
        <v>11</v>
      </c>
      <c r="D21" s="41">
        <v>10</v>
      </c>
      <c r="E21" s="41">
        <v>1</v>
      </c>
      <c r="F21" s="41">
        <v>0</v>
      </c>
      <c r="G21" s="41">
        <v>313</v>
      </c>
      <c r="H21" s="1" t="s">
        <v>89</v>
      </c>
      <c r="I21" s="42">
        <v>259</v>
      </c>
      <c r="J21" s="41">
        <v>21</v>
      </c>
      <c r="K21" s="1" t="s">
        <v>89</v>
      </c>
      <c r="L21" s="42">
        <v>1</v>
      </c>
    </row>
    <row r="22" spans="1:12" x14ac:dyDescent="0.25">
      <c r="A22" s="41">
        <v>2</v>
      </c>
      <c r="B22" s="1" t="s">
        <v>318</v>
      </c>
      <c r="C22" s="41">
        <v>10</v>
      </c>
      <c r="D22" s="41">
        <v>7</v>
      </c>
      <c r="E22" s="41">
        <v>1</v>
      </c>
      <c r="F22" s="41">
        <v>2</v>
      </c>
      <c r="G22" s="41">
        <v>296</v>
      </c>
      <c r="H22" s="1" t="s">
        <v>89</v>
      </c>
      <c r="I22" s="42">
        <v>271</v>
      </c>
      <c r="J22" s="41">
        <v>15</v>
      </c>
      <c r="K22" s="1" t="s">
        <v>89</v>
      </c>
      <c r="L22" s="42">
        <v>5</v>
      </c>
    </row>
    <row r="23" spans="1:12" x14ac:dyDescent="0.25">
      <c r="A23" s="41">
        <v>3</v>
      </c>
      <c r="B23" s="1" t="s">
        <v>319</v>
      </c>
      <c r="C23" s="41">
        <v>10</v>
      </c>
      <c r="D23" s="41">
        <v>7</v>
      </c>
      <c r="E23" s="41">
        <v>0</v>
      </c>
      <c r="F23" s="41">
        <v>3</v>
      </c>
      <c r="G23" s="41">
        <v>292</v>
      </c>
      <c r="H23" s="1" t="s">
        <v>89</v>
      </c>
      <c r="I23" s="42">
        <v>263</v>
      </c>
      <c r="J23" s="41">
        <v>14</v>
      </c>
      <c r="K23" s="1" t="s">
        <v>89</v>
      </c>
      <c r="L23" s="42">
        <v>6</v>
      </c>
    </row>
    <row r="24" spans="1:12" x14ac:dyDescent="0.25">
      <c r="A24" s="41">
        <v>4</v>
      </c>
      <c r="B24" s="1" t="s">
        <v>60</v>
      </c>
      <c r="C24" s="41">
        <v>9</v>
      </c>
      <c r="D24" s="41">
        <v>5</v>
      </c>
      <c r="E24" s="41">
        <v>0</v>
      </c>
      <c r="F24" s="41">
        <v>4</v>
      </c>
      <c r="G24" s="41">
        <v>298</v>
      </c>
      <c r="H24" s="1" t="s">
        <v>89</v>
      </c>
      <c r="I24" s="42">
        <v>286</v>
      </c>
      <c r="J24" s="41">
        <v>10</v>
      </c>
      <c r="K24" s="1" t="s">
        <v>89</v>
      </c>
      <c r="L24" s="42">
        <v>8</v>
      </c>
    </row>
    <row r="25" spans="1:12" x14ac:dyDescent="0.25">
      <c r="A25" s="41">
        <v>5</v>
      </c>
      <c r="B25" s="1" t="s">
        <v>56</v>
      </c>
      <c r="C25" s="41">
        <v>10</v>
      </c>
      <c r="D25" s="41">
        <v>4</v>
      </c>
      <c r="E25" s="41">
        <v>0</v>
      </c>
      <c r="F25" s="41">
        <v>6</v>
      </c>
      <c r="G25" s="41">
        <v>275</v>
      </c>
      <c r="H25" s="1" t="s">
        <v>89</v>
      </c>
      <c r="I25" s="42">
        <v>295</v>
      </c>
      <c r="J25" s="41">
        <v>8</v>
      </c>
      <c r="K25" s="1" t="s">
        <v>89</v>
      </c>
      <c r="L25" s="42">
        <v>12</v>
      </c>
    </row>
    <row r="26" spans="1:12" x14ac:dyDescent="0.25">
      <c r="A26" s="41">
        <v>6</v>
      </c>
      <c r="B26" s="1" t="s">
        <v>295</v>
      </c>
      <c r="C26" s="41">
        <v>8</v>
      </c>
      <c r="D26" s="41">
        <v>3</v>
      </c>
      <c r="E26" s="41">
        <v>1</v>
      </c>
      <c r="F26" s="41">
        <v>4</v>
      </c>
      <c r="G26" s="41">
        <v>246</v>
      </c>
      <c r="H26" s="1" t="s">
        <v>89</v>
      </c>
      <c r="I26" s="42">
        <v>247</v>
      </c>
      <c r="J26" s="41">
        <v>7</v>
      </c>
      <c r="K26" s="1" t="s">
        <v>89</v>
      </c>
      <c r="L26" s="42">
        <v>9</v>
      </c>
    </row>
    <row r="27" spans="1:12" x14ac:dyDescent="0.25">
      <c r="A27" s="41">
        <v>7</v>
      </c>
      <c r="B27" s="1" t="s">
        <v>291</v>
      </c>
      <c r="C27" s="41">
        <v>9</v>
      </c>
      <c r="D27" s="41">
        <v>2</v>
      </c>
      <c r="E27" s="41">
        <v>0</v>
      </c>
      <c r="F27" s="41">
        <v>7</v>
      </c>
      <c r="G27" s="41">
        <v>218</v>
      </c>
      <c r="H27" s="1" t="s">
        <v>89</v>
      </c>
      <c r="I27" s="42">
        <v>272</v>
      </c>
      <c r="J27" s="41">
        <v>4</v>
      </c>
      <c r="K27" s="1" t="s">
        <v>89</v>
      </c>
      <c r="L27" s="42">
        <v>14</v>
      </c>
    </row>
    <row r="28" spans="1:12" x14ac:dyDescent="0.25">
      <c r="A28" s="41">
        <v>8</v>
      </c>
      <c r="B28" s="1" t="s">
        <v>320</v>
      </c>
      <c r="C28" s="41">
        <v>9</v>
      </c>
      <c r="D28" s="41">
        <v>2</v>
      </c>
      <c r="E28" s="41">
        <v>0</v>
      </c>
      <c r="F28" s="41">
        <v>7</v>
      </c>
      <c r="G28" s="41">
        <v>223</v>
      </c>
      <c r="H28" s="1" t="s">
        <v>89</v>
      </c>
      <c r="I28" s="42">
        <v>240</v>
      </c>
      <c r="J28" s="41">
        <v>4</v>
      </c>
      <c r="K28" s="1" t="s">
        <v>89</v>
      </c>
      <c r="L28" s="42">
        <v>14</v>
      </c>
    </row>
    <row r="29" spans="1:12" x14ac:dyDescent="0.25">
      <c r="A29" s="41">
        <v>9</v>
      </c>
      <c r="B29" s="1" t="s">
        <v>58</v>
      </c>
      <c r="C29" s="41">
        <v>10</v>
      </c>
      <c r="D29" s="41">
        <v>1</v>
      </c>
      <c r="E29" s="41">
        <v>1</v>
      </c>
      <c r="F29" s="41">
        <v>8</v>
      </c>
      <c r="G29" s="41">
        <v>260</v>
      </c>
      <c r="H29" s="1" t="s">
        <v>89</v>
      </c>
      <c r="I29" s="42">
        <v>288</v>
      </c>
      <c r="J29" s="41">
        <v>3</v>
      </c>
      <c r="K29" s="1" t="s">
        <v>89</v>
      </c>
      <c r="L29" s="42">
        <v>17</v>
      </c>
    </row>
    <row r="31" spans="1:12" x14ac:dyDescent="0.25">
      <c r="A31" s="36" t="s">
        <v>122</v>
      </c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2" x14ac:dyDescent="0.25">
      <c r="A32" s="1"/>
      <c r="B32" s="1"/>
      <c r="C32" s="39" t="s">
        <v>82</v>
      </c>
      <c r="D32" s="39" t="s">
        <v>83</v>
      </c>
      <c r="E32" s="39" t="s">
        <v>84</v>
      </c>
      <c r="F32" s="39" t="s">
        <v>85</v>
      </c>
      <c r="G32" s="1"/>
      <c r="H32" s="40" t="s">
        <v>86</v>
      </c>
      <c r="I32" s="1"/>
      <c r="J32" s="1"/>
      <c r="K32" s="40" t="s">
        <v>87</v>
      </c>
      <c r="L32" s="1"/>
    </row>
    <row r="33" spans="1:12" x14ac:dyDescent="0.25">
      <c r="A33" s="41">
        <v>1</v>
      </c>
      <c r="B33" s="1" t="s">
        <v>313</v>
      </c>
      <c r="C33" s="41">
        <v>13</v>
      </c>
      <c r="D33" s="41">
        <v>11</v>
      </c>
      <c r="E33" s="41">
        <v>0</v>
      </c>
      <c r="F33" s="41">
        <v>2</v>
      </c>
      <c r="G33" s="41">
        <v>381</v>
      </c>
      <c r="H33" s="1" t="s">
        <v>89</v>
      </c>
      <c r="I33" s="42">
        <v>279</v>
      </c>
      <c r="J33" s="41">
        <v>22</v>
      </c>
      <c r="K33" s="1" t="s">
        <v>89</v>
      </c>
      <c r="L33" s="42">
        <v>4</v>
      </c>
    </row>
    <row r="34" spans="1:12" x14ac:dyDescent="0.25">
      <c r="A34" s="41">
        <v>2</v>
      </c>
      <c r="B34" s="1" t="s">
        <v>67</v>
      </c>
      <c r="C34" s="41">
        <v>12</v>
      </c>
      <c r="D34" s="41">
        <v>9</v>
      </c>
      <c r="E34" s="41">
        <v>1</v>
      </c>
      <c r="F34" s="41">
        <v>2</v>
      </c>
      <c r="G34" s="41">
        <v>322</v>
      </c>
      <c r="H34" s="1" t="s">
        <v>89</v>
      </c>
      <c r="I34" s="42">
        <v>263</v>
      </c>
      <c r="J34" s="41">
        <v>19</v>
      </c>
      <c r="K34" s="1" t="s">
        <v>89</v>
      </c>
      <c r="L34" s="42">
        <v>5</v>
      </c>
    </row>
    <row r="35" spans="1:12" x14ac:dyDescent="0.25">
      <c r="A35" s="41">
        <v>3</v>
      </c>
      <c r="B35" s="1" t="s">
        <v>69</v>
      </c>
      <c r="C35" s="41">
        <v>11</v>
      </c>
      <c r="D35" s="41">
        <v>9</v>
      </c>
      <c r="E35" s="41">
        <v>0</v>
      </c>
      <c r="F35" s="41">
        <v>2</v>
      </c>
      <c r="G35" s="41">
        <v>282</v>
      </c>
      <c r="H35" s="1" t="s">
        <v>89</v>
      </c>
      <c r="I35" s="42">
        <v>236</v>
      </c>
      <c r="J35" s="41">
        <v>18</v>
      </c>
      <c r="K35" s="1" t="s">
        <v>89</v>
      </c>
      <c r="L35" s="42">
        <v>4</v>
      </c>
    </row>
    <row r="36" spans="1:12" x14ac:dyDescent="0.25">
      <c r="A36" s="41">
        <v>4</v>
      </c>
      <c r="B36" s="1" t="s">
        <v>19</v>
      </c>
      <c r="C36" s="41">
        <v>13</v>
      </c>
      <c r="D36" s="41">
        <v>6</v>
      </c>
      <c r="E36" s="41">
        <v>2</v>
      </c>
      <c r="F36" s="41">
        <v>5</v>
      </c>
      <c r="G36" s="41">
        <v>350</v>
      </c>
      <c r="H36" s="1" t="s">
        <v>89</v>
      </c>
      <c r="I36" s="42">
        <v>311</v>
      </c>
      <c r="J36" s="41">
        <v>14</v>
      </c>
      <c r="K36" s="1" t="s">
        <v>89</v>
      </c>
      <c r="L36" s="42">
        <v>12</v>
      </c>
    </row>
    <row r="37" spans="1:12" x14ac:dyDescent="0.25">
      <c r="A37" s="41">
        <v>5</v>
      </c>
      <c r="B37" s="1" t="s">
        <v>295</v>
      </c>
      <c r="C37" s="41">
        <v>12</v>
      </c>
      <c r="D37" s="41">
        <v>6</v>
      </c>
      <c r="E37" s="41">
        <v>1</v>
      </c>
      <c r="F37" s="41">
        <v>5</v>
      </c>
      <c r="G37" s="41">
        <v>353</v>
      </c>
      <c r="H37" s="1" t="s">
        <v>89</v>
      </c>
      <c r="I37" s="42">
        <v>315</v>
      </c>
      <c r="J37" s="41">
        <v>13</v>
      </c>
      <c r="K37" s="1" t="s">
        <v>89</v>
      </c>
      <c r="L37" s="42">
        <v>11</v>
      </c>
    </row>
    <row r="38" spans="1:12" x14ac:dyDescent="0.25">
      <c r="A38" s="41">
        <v>6</v>
      </c>
      <c r="B38" s="1" t="s">
        <v>56</v>
      </c>
      <c r="C38" s="41">
        <v>13</v>
      </c>
      <c r="D38" s="41">
        <v>6</v>
      </c>
      <c r="E38" s="41">
        <v>1</v>
      </c>
      <c r="F38" s="41">
        <v>6</v>
      </c>
      <c r="G38" s="41">
        <v>390</v>
      </c>
      <c r="H38" s="1" t="s">
        <v>89</v>
      </c>
      <c r="I38" s="42">
        <v>357</v>
      </c>
      <c r="J38" s="41">
        <v>13</v>
      </c>
      <c r="K38" s="1" t="s">
        <v>89</v>
      </c>
      <c r="L38" s="42">
        <v>13</v>
      </c>
    </row>
    <row r="39" spans="1:12" x14ac:dyDescent="0.25">
      <c r="A39" s="41">
        <v>7</v>
      </c>
      <c r="B39" s="1" t="s">
        <v>53</v>
      </c>
      <c r="C39" s="41">
        <v>12</v>
      </c>
      <c r="D39" s="41">
        <v>5</v>
      </c>
      <c r="E39" s="41">
        <v>2</v>
      </c>
      <c r="F39" s="41">
        <v>5</v>
      </c>
      <c r="G39" s="41">
        <v>351</v>
      </c>
      <c r="H39" s="1" t="s">
        <v>89</v>
      </c>
      <c r="I39" s="42">
        <v>348</v>
      </c>
      <c r="J39" s="41">
        <v>12</v>
      </c>
      <c r="K39" s="1" t="s">
        <v>89</v>
      </c>
      <c r="L39" s="42">
        <v>12</v>
      </c>
    </row>
    <row r="40" spans="1:12" x14ac:dyDescent="0.25">
      <c r="A40" s="41">
        <v>8</v>
      </c>
      <c r="B40" s="1" t="s">
        <v>60</v>
      </c>
      <c r="C40" s="41">
        <v>12</v>
      </c>
      <c r="D40" s="41">
        <v>5</v>
      </c>
      <c r="E40" s="41">
        <v>1</v>
      </c>
      <c r="F40" s="41">
        <v>6</v>
      </c>
      <c r="G40" s="41">
        <v>287</v>
      </c>
      <c r="H40" s="1" t="s">
        <v>89</v>
      </c>
      <c r="I40" s="42">
        <v>292</v>
      </c>
      <c r="J40" s="41">
        <v>11</v>
      </c>
      <c r="K40" s="1" t="s">
        <v>89</v>
      </c>
      <c r="L40" s="42">
        <v>13</v>
      </c>
    </row>
    <row r="41" spans="1:12" x14ac:dyDescent="0.25">
      <c r="A41" s="41">
        <v>9</v>
      </c>
      <c r="B41" s="1" t="s">
        <v>20</v>
      </c>
      <c r="C41" s="41">
        <v>12</v>
      </c>
      <c r="D41" s="41">
        <v>2</v>
      </c>
      <c r="E41" s="41">
        <v>3</v>
      </c>
      <c r="F41" s="41">
        <v>7</v>
      </c>
      <c r="G41" s="41">
        <v>285</v>
      </c>
      <c r="H41" s="1" t="s">
        <v>89</v>
      </c>
      <c r="I41" s="42">
        <v>349</v>
      </c>
      <c r="J41" s="41">
        <v>7</v>
      </c>
      <c r="K41" s="1" t="s">
        <v>89</v>
      </c>
      <c r="L41" s="42">
        <v>17</v>
      </c>
    </row>
    <row r="42" spans="1:12" x14ac:dyDescent="0.25">
      <c r="A42" s="41">
        <v>10</v>
      </c>
      <c r="B42" s="1" t="s">
        <v>72</v>
      </c>
      <c r="C42" s="41">
        <v>13</v>
      </c>
      <c r="D42" s="41">
        <v>2</v>
      </c>
      <c r="E42" s="41">
        <v>1</v>
      </c>
      <c r="F42" s="41">
        <v>10</v>
      </c>
      <c r="G42" s="41">
        <v>291</v>
      </c>
      <c r="H42" s="1" t="s">
        <v>89</v>
      </c>
      <c r="I42" s="42">
        <v>383</v>
      </c>
      <c r="J42" s="41">
        <v>5</v>
      </c>
      <c r="K42" s="1" t="s">
        <v>89</v>
      </c>
      <c r="L42" s="42">
        <v>21</v>
      </c>
    </row>
    <row r="43" spans="1:12" x14ac:dyDescent="0.25">
      <c r="A43" s="41">
        <v>11</v>
      </c>
      <c r="B43" s="1" t="s">
        <v>42</v>
      </c>
      <c r="C43" s="41">
        <v>13</v>
      </c>
      <c r="D43" s="41">
        <v>1</v>
      </c>
      <c r="E43" s="41">
        <v>0</v>
      </c>
      <c r="F43" s="41">
        <v>12</v>
      </c>
      <c r="G43" s="41">
        <v>280</v>
      </c>
      <c r="H43" s="1" t="s">
        <v>89</v>
      </c>
      <c r="I43" s="42">
        <v>439</v>
      </c>
      <c r="J43" s="41">
        <v>2</v>
      </c>
      <c r="K43" s="1" t="s">
        <v>89</v>
      </c>
      <c r="L43" s="42">
        <v>24</v>
      </c>
    </row>
    <row r="45" spans="1:12" x14ac:dyDescent="0.25">
      <c r="A45" s="36" t="s">
        <v>321</v>
      </c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2" x14ac:dyDescent="0.25">
      <c r="A46" s="1"/>
      <c r="B46" s="1"/>
      <c r="C46" s="39" t="s">
        <v>82</v>
      </c>
      <c r="D46" s="39" t="s">
        <v>83</v>
      </c>
      <c r="E46" s="39" t="s">
        <v>84</v>
      </c>
      <c r="F46" s="39" t="s">
        <v>85</v>
      </c>
      <c r="G46" s="1"/>
      <c r="H46" s="40" t="s">
        <v>86</v>
      </c>
      <c r="I46" s="1"/>
      <c r="J46" s="1"/>
      <c r="K46" s="40" t="s">
        <v>87</v>
      </c>
      <c r="L46" s="1"/>
    </row>
    <row r="47" spans="1:12" x14ac:dyDescent="0.25">
      <c r="A47" s="41">
        <v>1</v>
      </c>
      <c r="B47" s="1" t="s">
        <v>48</v>
      </c>
      <c r="C47" s="41">
        <v>8</v>
      </c>
      <c r="D47" s="41">
        <v>7</v>
      </c>
      <c r="E47" s="41">
        <v>1</v>
      </c>
      <c r="F47" s="41">
        <v>0</v>
      </c>
      <c r="G47" s="41">
        <v>275</v>
      </c>
      <c r="H47" s="1" t="s">
        <v>89</v>
      </c>
      <c r="I47" s="42">
        <v>183</v>
      </c>
      <c r="J47" s="41">
        <v>15</v>
      </c>
      <c r="K47" s="1" t="s">
        <v>89</v>
      </c>
      <c r="L47" s="42">
        <v>1</v>
      </c>
    </row>
    <row r="48" spans="1:12" x14ac:dyDescent="0.25">
      <c r="A48" s="41">
        <v>2</v>
      </c>
      <c r="B48" s="1" t="s">
        <v>33</v>
      </c>
      <c r="C48" s="41">
        <v>8</v>
      </c>
      <c r="D48" s="41">
        <v>5</v>
      </c>
      <c r="E48" s="41">
        <v>0</v>
      </c>
      <c r="F48" s="41">
        <v>3</v>
      </c>
      <c r="G48" s="41">
        <v>183</v>
      </c>
      <c r="H48" s="1" t="s">
        <v>89</v>
      </c>
      <c r="I48" s="42">
        <v>211</v>
      </c>
      <c r="J48" s="41">
        <v>10</v>
      </c>
      <c r="K48" s="1" t="s">
        <v>89</v>
      </c>
      <c r="L48" s="42">
        <v>6</v>
      </c>
    </row>
    <row r="49" spans="1:12" x14ac:dyDescent="0.25">
      <c r="A49" s="41">
        <v>3</v>
      </c>
      <c r="B49" s="1" t="s">
        <v>22</v>
      </c>
      <c r="C49" s="41">
        <v>7</v>
      </c>
      <c r="D49" s="41">
        <v>3</v>
      </c>
      <c r="E49" s="41">
        <v>0</v>
      </c>
      <c r="F49" s="41">
        <v>4</v>
      </c>
      <c r="G49" s="41">
        <v>204</v>
      </c>
      <c r="H49" s="1" t="s">
        <v>89</v>
      </c>
      <c r="I49" s="42">
        <v>194</v>
      </c>
      <c r="J49" s="41">
        <v>6</v>
      </c>
      <c r="K49" s="1" t="s">
        <v>89</v>
      </c>
      <c r="L49" s="42">
        <v>8</v>
      </c>
    </row>
    <row r="50" spans="1:12" x14ac:dyDescent="0.25">
      <c r="A50" s="41">
        <v>4</v>
      </c>
      <c r="B50" s="1" t="s">
        <v>24</v>
      </c>
      <c r="C50" s="41">
        <v>9</v>
      </c>
      <c r="D50" s="41">
        <v>0</v>
      </c>
      <c r="E50" s="41">
        <v>1</v>
      </c>
      <c r="F50" s="41">
        <v>8</v>
      </c>
      <c r="G50" s="41">
        <v>177</v>
      </c>
      <c r="H50" s="1" t="s">
        <v>89</v>
      </c>
      <c r="I50" s="42">
        <v>251</v>
      </c>
      <c r="J50" s="41">
        <v>1</v>
      </c>
      <c r="K50" s="1" t="s">
        <v>89</v>
      </c>
      <c r="L50" s="42">
        <v>17</v>
      </c>
    </row>
    <row r="52" spans="1:12" x14ac:dyDescent="0.25">
      <c r="A52" s="36" t="s">
        <v>131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2" x14ac:dyDescent="0.25">
      <c r="A53" s="1"/>
      <c r="B53" s="1"/>
      <c r="C53" s="39" t="s">
        <v>82</v>
      </c>
      <c r="D53" s="39" t="s">
        <v>83</v>
      </c>
      <c r="E53" s="39" t="s">
        <v>84</v>
      </c>
      <c r="F53" s="39" t="s">
        <v>85</v>
      </c>
      <c r="G53" s="1"/>
      <c r="H53" s="40" t="s">
        <v>86</v>
      </c>
      <c r="I53" s="1"/>
      <c r="J53" s="1"/>
      <c r="K53" s="40" t="s">
        <v>87</v>
      </c>
      <c r="L53" s="1"/>
    </row>
    <row r="54" spans="1:12" x14ac:dyDescent="0.25">
      <c r="A54" s="41">
        <v>1</v>
      </c>
      <c r="B54" s="1" t="s">
        <v>62</v>
      </c>
      <c r="C54" s="41">
        <v>10</v>
      </c>
      <c r="D54" s="41">
        <v>8</v>
      </c>
      <c r="E54" s="41">
        <v>0</v>
      </c>
      <c r="F54" s="41">
        <v>2</v>
      </c>
      <c r="G54" s="41">
        <v>305</v>
      </c>
      <c r="H54" s="1" t="s">
        <v>89</v>
      </c>
      <c r="I54" s="42">
        <v>238</v>
      </c>
      <c r="J54" s="41">
        <v>16</v>
      </c>
      <c r="K54" s="1" t="s">
        <v>89</v>
      </c>
      <c r="L54" s="42">
        <v>4</v>
      </c>
    </row>
    <row r="55" spans="1:12" x14ac:dyDescent="0.25">
      <c r="A55" s="41">
        <v>2</v>
      </c>
      <c r="B55" s="1" t="s">
        <v>75</v>
      </c>
      <c r="C55" s="41">
        <v>10</v>
      </c>
      <c r="D55" s="41">
        <v>6</v>
      </c>
      <c r="E55" s="41">
        <v>1</v>
      </c>
      <c r="F55" s="41">
        <v>3</v>
      </c>
      <c r="G55" s="41">
        <v>342</v>
      </c>
      <c r="H55" s="1" t="s">
        <v>89</v>
      </c>
      <c r="I55" s="42">
        <v>288</v>
      </c>
      <c r="J55" s="41">
        <v>13</v>
      </c>
      <c r="K55" s="1" t="s">
        <v>89</v>
      </c>
      <c r="L55" s="42">
        <v>7</v>
      </c>
    </row>
    <row r="56" spans="1:12" x14ac:dyDescent="0.25">
      <c r="A56" s="41">
        <v>3</v>
      </c>
      <c r="B56" s="1" t="s">
        <v>22</v>
      </c>
      <c r="C56" s="41">
        <v>8</v>
      </c>
      <c r="D56" s="41">
        <v>6</v>
      </c>
      <c r="E56" s="41">
        <v>0</v>
      </c>
      <c r="F56" s="41">
        <v>2</v>
      </c>
      <c r="G56" s="41">
        <v>229</v>
      </c>
      <c r="H56" s="1" t="s">
        <v>89</v>
      </c>
      <c r="I56" s="42">
        <v>211</v>
      </c>
      <c r="J56" s="41">
        <v>12</v>
      </c>
      <c r="K56" s="1" t="s">
        <v>89</v>
      </c>
      <c r="L56" s="42">
        <v>4</v>
      </c>
    </row>
    <row r="57" spans="1:12" x14ac:dyDescent="0.25">
      <c r="A57" s="41">
        <v>4</v>
      </c>
      <c r="B57" s="1" t="s">
        <v>72</v>
      </c>
      <c r="C57" s="41">
        <v>9</v>
      </c>
      <c r="D57" s="41">
        <v>4</v>
      </c>
      <c r="E57" s="41">
        <v>1</v>
      </c>
      <c r="F57" s="41">
        <v>4</v>
      </c>
      <c r="G57" s="41">
        <v>229</v>
      </c>
      <c r="H57" s="1" t="s">
        <v>89</v>
      </c>
      <c r="I57" s="42">
        <v>248</v>
      </c>
      <c r="J57" s="41">
        <v>9</v>
      </c>
      <c r="K57" s="1" t="s">
        <v>89</v>
      </c>
      <c r="L57" s="42">
        <v>9</v>
      </c>
    </row>
    <row r="58" spans="1:12" x14ac:dyDescent="0.25">
      <c r="A58" s="41">
        <v>5</v>
      </c>
      <c r="B58" s="1" t="s">
        <v>48</v>
      </c>
      <c r="C58" s="41">
        <v>9</v>
      </c>
      <c r="D58" s="41">
        <v>2</v>
      </c>
      <c r="E58" s="41">
        <v>0</v>
      </c>
      <c r="F58" s="41">
        <v>7</v>
      </c>
      <c r="G58" s="41">
        <v>170</v>
      </c>
      <c r="H58" s="1" t="s">
        <v>89</v>
      </c>
      <c r="I58" s="42">
        <v>200</v>
      </c>
      <c r="J58" s="41">
        <v>4</v>
      </c>
      <c r="K58" s="1" t="s">
        <v>89</v>
      </c>
      <c r="L58" s="42">
        <v>14</v>
      </c>
    </row>
    <row r="59" spans="1:12" x14ac:dyDescent="0.25">
      <c r="A59" s="41">
        <v>6</v>
      </c>
      <c r="B59" s="1" t="s">
        <v>33</v>
      </c>
      <c r="C59" s="41">
        <v>10</v>
      </c>
      <c r="D59" s="41">
        <v>1</v>
      </c>
      <c r="E59" s="41">
        <v>0</v>
      </c>
      <c r="F59" s="41">
        <v>9</v>
      </c>
      <c r="G59" s="41">
        <v>208</v>
      </c>
      <c r="H59" s="1" t="s">
        <v>89</v>
      </c>
      <c r="I59" s="42">
        <v>298</v>
      </c>
      <c r="J59" s="41">
        <v>2</v>
      </c>
      <c r="K59" s="1" t="s">
        <v>89</v>
      </c>
      <c r="L59" s="42">
        <v>18</v>
      </c>
    </row>
    <row r="61" spans="1:12" x14ac:dyDescent="0.25">
      <c r="A61" s="36" t="s">
        <v>161</v>
      </c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</row>
    <row r="62" spans="1:12" x14ac:dyDescent="0.25">
      <c r="A62" s="1"/>
      <c r="B62" s="1"/>
      <c r="C62" s="39" t="s">
        <v>82</v>
      </c>
      <c r="D62" s="39" t="s">
        <v>83</v>
      </c>
      <c r="E62" s="39" t="s">
        <v>84</v>
      </c>
      <c r="F62" s="39" t="s">
        <v>85</v>
      </c>
      <c r="G62" s="1"/>
      <c r="H62" s="40" t="s">
        <v>86</v>
      </c>
      <c r="I62" s="1"/>
      <c r="J62" s="1"/>
      <c r="K62" s="40" t="s">
        <v>87</v>
      </c>
      <c r="L62" s="1"/>
    </row>
    <row r="63" spans="1:12" x14ac:dyDescent="0.25">
      <c r="A63" s="41">
        <v>1</v>
      </c>
      <c r="B63" s="1" t="s">
        <v>24</v>
      </c>
      <c r="C63" s="41">
        <v>8</v>
      </c>
      <c r="D63" s="41">
        <v>8</v>
      </c>
      <c r="E63" s="41">
        <v>0</v>
      </c>
      <c r="F63" s="41">
        <v>0</v>
      </c>
      <c r="G63" s="41">
        <v>271</v>
      </c>
      <c r="H63" s="1" t="s">
        <v>89</v>
      </c>
      <c r="I63" s="42">
        <v>82</v>
      </c>
      <c r="J63" s="41">
        <v>16</v>
      </c>
      <c r="K63" s="1" t="s">
        <v>89</v>
      </c>
      <c r="L63" s="42">
        <v>0</v>
      </c>
    </row>
    <row r="64" spans="1:12" x14ac:dyDescent="0.25">
      <c r="A64" s="41">
        <v>2</v>
      </c>
      <c r="B64" s="1" t="s">
        <v>40</v>
      </c>
      <c r="C64" s="41">
        <v>6</v>
      </c>
      <c r="D64" s="41">
        <v>4</v>
      </c>
      <c r="E64" s="41">
        <v>0</v>
      </c>
      <c r="F64" s="41">
        <v>2</v>
      </c>
      <c r="G64" s="41">
        <v>173</v>
      </c>
      <c r="H64" s="1" t="s">
        <v>89</v>
      </c>
      <c r="I64" s="42">
        <v>121</v>
      </c>
      <c r="J64" s="41">
        <v>8</v>
      </c>
      <c r="K64" s="1" t="s">
        <v>89</v>
      </c>
      <c r="L64" s="42">
        <v>4</v>
      </c>
    </row>
    <row r="65" spans="1:12" x14ac:dyDescent="0.25">
      <c r="A65" s="41">
        <v>3</v>
      </c>
      <c r="B65" s="1" t="s">
        <v>33</v>
      </c>
      <c r="C65" s="41">
        <v>7</v>
      </c>
      <c r="D65" s="41">
        <v>4</v>
      </c>
      <c r="E65" s="41">
        <v>0</v>
      </c>
      <c r="F65" s="41">
        <v>3</v>
      </c>
      <c r="G65" s="41">
        <v>161</v>
      </c>
      <c r="H65" s="1" t="s">
        <v>89</v>
      </c>
      <c r="I65" s="42">
        <v>184</v>
      </c>
      <c r="J65" s="41">
        <v>8</v>
      </c>
      <c r="K65" s="1" t="s">
        <v>89</v>
      </c>
      <c r="L65" s="42">
        <v>6</v>
      </c>
    </row>
    <row r="66" spans="1:12" x14ac:dyDescent="0.25">
      <c r="A66" s="41">
        <v>4</v>
      </c>
      <c r="B66" s="1" t="s">
        <v>48</v>
      </c>
      <c r="C66" s="41">
        <v>7</v>
      </c>
      <c r="D66" s="41">
        <v>1</v>
      </c>
      <c r="E66" s="41">
        <v>0</v>
      </c>
      <c r="F66" s="41">
        <v>6</v>
      </c>
      <c r="G66" s="41">
        <v>109</v>
      </c>
      <c r="H66" s="1" t="s">
        <v>89</v>
      </c>
      <c r="I66" s="42">
        <v>227</v>
      </c>
      <c r="J66" s="41">
        <v>2</v>
      </c>
      <c r="K66" s="1" t="s">
        <v>89</v>
      </c>
      <c r="L66" s="42">
        <v>12</v>
      </c>
    </row>
    <row r="67" spans="1:12" x14ac:dyDescent="0.25">
      <c r="A67" s="41">
        <v>5</v>
      </c>
      <c r="B67" s="1" t="s">
        <v>22</v>
      </c>
      <c r="C67" s="41">
        <v>6</v>
      </c>
      <c r="D67" s="41">
        <v>0</v>
      </c>
      <c r="E67" s="41">
        <v>0</v>
      </c>
      <c r="F67" s="41">
        <v>6</v>
      </c>
      <c r="G67" s="41">
        <v>80</v>
      </c>
      <c r="H67" s="1" t="s">
        <v>89</v>
      </c>
      <c r="I67" s="42">
        <v>180</v>
      </c>
      <c r="J67" s="41">
        <v>0</v>
      </c>
      <c r="K67" s="1" t="s">
        <v>89</v>
      </c>
      <c r="L67" s="42">
        <v>12</v>
      </c>
    </row>
    <row r="69" spans="1:12" x14ac:dyDescent="0.25">
      <c r="A69" s="36" t="s">
        <v>296</v>
      </c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</row>
    <row r="70" spans="1:12" x14ac:dyDescent="0.25">
      <c r="A70" s="1"/>
      <c r="B70" s="1"/>
      <c r="C70" s="39" t="s">
        <v>82</v>
      </c>
      <c r="D70" s="39" t="s">
        <v>83</v>
      </c>
      <c r="E70" s="39" t="s">
        <v>84</v>
      </c>
      <c r="F70" s="39" t="s">
        <v>85</v>
      </c>
      <c r="G70" s="1"/>
      <c r="H70" s="40" t="s">
        <v>86</v>
      </c>
      <c r="I70" s="1"/>
      <c r="J70" s="1"/>
      <c r="K70" s="40" t="s">
        <v>87</v>
      </c>
      <c r="L70" s="1"/>
    </row>
    <row r="71" spans="1:12" x14ac:dyDescent="0.25">
      <c r="A71" s="41">
        <v>1</v>
      </c>
      <c r="B71" s="1" t="s">
        <v>75</v>
      </c>
      <c r="C71" s="41">
        <v>4</v>
      </c>
      <c r="D71" s="41">
        <v>3</v>
      </c>
      <c r="E71" s="41">
        <v>0</v>
      </c>
      <c r="F71" s="41">
        <v>1</v>
      </c>
      <c r="G71" s="41">
        <v>139</v>
      </c>
      <c r="H71" s="1" t="s">
        <v>89</v>
      </c>
      <c r="I71" s="42">
        <v>100</v>
      </c>
      <c r="J71" s="41">
        <v>6</v>
      </c>
      <c r="K71" s="1" t="s">
        <v>89</v>
      </c>
      <c r="L71" s="42">
        <v>2</v>
      </c>
    </row>
    <row r="72" spans="1:12" x14ac:dyDescent="0.25">
      <c r="A72" s="41">
        <v>2</v>
      </c>
      <c r="B72" s="1" t="s">
        <v>19</v>
      </c>
      <c r="C72" s="41">
        <v>2</v>
      </c>
      <c r="D72" s="41">
        <v>2</v>
      </c>
      <c r="E72" s="41">
        <v>0</v>
      </c>
      <c r="F72" s="41">
        <v>0</v>
      </c>
      <c r="G72" s="41">
        <v>61</v>
      </c>
      <c r="H72" s="1" t="s">
        <v>89</v>
      </c>
      <c r="I72" s="42">
        <v>49</v>
      </c>
      <c r="J72" s="41">
        <v>4</v>
      </c>
      <c r="K72" s="1" t="s">
        <v>89</v>
      </c>
      <c r="L72" s="42">
        <v>0</v>
      </c>
    </row>
    <row r="73" spans="1:12" x14ac:dyDescent="0.25">
      <c r="A73" s="41">
        <v>3</v>
      </c>
      <c r="B73" s="1" t="s">
        <v>62</v>
      </c>
      <c r="C73" s="41">
        <v>1</v>
      </c>
      <c r="D73" s="41">
        <v>1</v>
      </c>
      <c r="E73" s="41">
        <v>0</v>
      </c>
      <c r="F73" s="41">
        <v>0</v>
      </c>
      <c r="G73" s="41">
        <v>40</v>
      </c>
      <c r="H73" s="1" t="s">
        <v>89</v>
      </c>
      <c r="I73" s="42">
        <v>31</v>
      </c>
      <c r="J73" s="41">
        <v>2</v>
      </c>
      <c r="K73" s="1" t="s">
        <v>89</v>
      </c>
      <c r="L73" s="42">
        <v>0</v>
      </c>
    </row>
    <row r="74" spans="1:12" x14ac:dyDescent="0.25">
      <c r="A74" s="41">
        <v>4</v>
      </c>
      <c r="B74" s="1" t="s">
        <v>69</v>
      </c>
      <c r="C74" s="41">
        <v>3</v>
      </c>
      <c r="D74" s="41">
        <v>1</v>
      </c>
      <c r="E74" s="41">
        <v>0</v>
      </c>
      <c r="F74" s="41">
        <v>2</v>
      </c>
      <c r="G74" s="41">
        <v>78</v>
      </c>
      <c r="H74" s="1" t="s">
        <v>89</v>
      </c>
      <c r="I74" s="42">
        <v>79</v>
      </c>
      <c r="J74" s="41">
        <v>2</v>
      </c>
      <c r="K74" s="1" t="s">
        <v>89</v>
      </c>
      <c r="L74" s="42">
        <v>4</v>
      </c>
    </row>
    <row r="75" spans="1:12" x14ac:dyDescent="0.25">
      <c r="A75" s="1"/>
      <c r="B75" s="1" t="s">
        <v>72</v>
      </c>
      <c r="C75" s="41">
        <v>3</v>
      </c>
      <c r="D75" s="41">
        <v>1</v>
      </c>
      <c r="E75" s="41">
        <v>0</v>
      </c>
      <c r="F75" s="41">
        <v>2</v>
      </c>
      <c r="G75" s="41">
        <v>85</v>
      </c>
      <c r="H75" s="1" t="s">
        <v>89</v>
      </c>
      <c r="I75" s="42">
        <v>100</v>
      </c>
      <c r="J75" s="41">
        <v>2</v>
      </c>
      <c r="K75" s="1" t="s">
        <v>89</v>
      </c>
      <c r="L75" s="42">
        <v>4</v>
      </c>
    </row>
    <row r="76" spans="1:12" x14ac:dyDescent="0.25">
      <c r="A76" s="41">
        <v>6</v>
      </c>
      <c r="B76" s="1" t="s">
        <v>22</v>
      </c>
      <c r="C76" s="41">
        <v>3</v>
      </c>
      <c r="D76" s="41">
        <v>0</v>
      </c>
      <c r="E76" s="41">
        <v>0</v>
      </c>
      <c r="F76" s="41">
        <v>3</v>
      </c>
      <c r="G76" s="41">
        <v>63</v>
      </c>
      <c r="H76" s="1" t="s">
        <v>89</v>
      </c>
      <c r="I76" s="42">
        <v>107</v>
      </c>
      <c r="J76" s="41">
        <v>0</v>
      </c>
      <c r="K76" s="1" t="s">
        <v>89</v>
      </c>
      <c r="L76" s="42">
        <v>6</v>
      </c>
    </row>
    <row r="78" spans="1:12" x14ac:dyDescent="0.25">
      <c r="A78" s="36" t="s">
        <v>297</v>
      </c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</row>
    <row r="79" spans="1:12" x14ac:dyDescent="0.25">
      <c r="A79" s="1"/>
      <c r="B79" s="1"/>
      <c r="C79" s="39" t="s">
        <v>82</v>
      </c>
      <c r="D79" s="39" t="s">
        <v>83</v>
      </c>
      <c r="E79" s="39" t="s">
        <v>84</v>
      </c>
      <c r="F79" s="39" t="s">
        <v>85</v>
      </c>
      <c r="G79" s="1"/>
      <c r="H79" s="40" t="s">
        <v>86</v>
      </c>
      <c r="I79" s="1"/>
      <c r="J79" s="1"/>
      <c r="K79" s="40" t="s">
        <v>87</v>
      </c>
      <c r="L79" s="1"/>
    </row>
    <row r="80" spans="1:12" x14ac:dyDescent="0.25">
      <c r="A80" s="41">
        <v>1</v>
      </c>
      <c r="B80" s="1" t="s">
        <v>291</v>
      </c>
      <c r="C80" s="41">
        <v>2</v>
      </c>
      <c r="D80" s="41">
        <v>2</v>
      </c>
      <c r="E80" s="41">
        <v>0</v>
      </c>
      <c r="F80" s="41">
        <v>0</v>
      </c>
      <c r="G80" s="41">
        <v>76</v>
      </c>
      <c r="H80" s="1" t="s">
        <v>89</v>
      </c>
      <c r="I80" s="42">
        <v>44</v>
      </c>
      <c r="J80" s="41">
        <v>4</v>
      </c>
      <c r="K80" s="1" t="s">
        <v>89</v>
      </c>
      <c r="L80" s="42">
        <v>0</v>
      </c>
    </row>
    <row r="81" spans="1:12" x14ac:dyDescent="0.25">
      <c r="A81" s="41">
        <v>2</v>
      </c>
      <c r="B81" s="1" t="s">
        <v>30</v>
      </c>
      <c r="C81" s="41">
        <v>3</v>
      </c>
      <c r="D81" s="41">
        <v>1</v>
      </c>
      <c r="E81" s="41">
        <v>1</v>
      </c>
      <c r="F81" s="41">
        <v>1</v>
      </c>
      <c r="G81" s="41">
        <v>68</v>
      </c>
      <c r="H81" s="1" t="s">
        <v>89</v>
      </c>
      <c r="I81" s="42">
        <v>82</v>
      </c>
      <c r="J81" s="41">
        <v>3</v>
      </c>
      <c r="K81" s="1" t="s">
        <v>89</v>
      </c>
      <c r="L81" s="42">
        <v>3</v>
      </c>
    </row>
    <row r="82" spans="1:12" x14ac:dyDescent="0.25">
      <c r="A82" s="41">
        <v>3</v>
      </c>
      <c r="B82" s="1" t="s">
        <v>298</v>
      </c>
      <c r="C82" s="41">
        <v>1</v>
      </c>
      <c r="D82" s="41">
        <v>1</v>
      </c>
      <c r="E82" s="41">
        <v>0</v>
      </c>
      <c r="F82" s="41">
        <v>0</v>
      </c>
      <c r="G82" s="41">
        <v>30</v>
      </c>
      <c r="H82" s="1" t="s">
        <v>89</v>
      </c>
      <c r="I82" s="42">
        <v>28</v>
      </c>
      <c r="J82" s="41">
        <v>2</v>
      </c>
      <c r="K82" s="1" t="s">
        <v>89</v>
      </c>
      <c r="L82" s="42">
        <v>0</v>
      </c>
    </row>
    <row r="83" spans="1:12" x14ac:dyDescent="0.25">
      <c r="A83" s="41">
        <v>4</v>
      </c>
      <c r="B83" s="1" t="s">
        <v>40</v>
      </c>
      <c r="C83" s="41">
        <v>1</v>
      </c>
      <c r="D83" s="41">
        <v>0</v>
      </c>
      <c r="E83" s="41">
        <v>1</v>
      </c>
      <c r="F83" s="41">
        <v>0</v>
      </c>
      <c r="G83" s="41">
        <v>20</v>
      </c>
      <c r="H83" s="1" t="s">
        <v>89</v>
      </c>
      <c r="I83" s="42">
        <v>20</v>
      </c>
      <c r="J83" s="41">
        <v>1</v>
      </c>
      <c r="K83" s="1" t="s">
        <v>89</v>
      </c>
      <c r="L83" s="42">
        <v>1</v>
      </c>
    </row>
    <row r="84" spans="1:12" x14ac:dyDescent="0.25">
      <c r="A84" s="41">
        <v>5</v>
      </c>
      <c r="B84" s="1" t="s">
        <v>33</v>
      </c>
      <c r="C84" s="41">
        <v>1</v>
      </c>
      <c r="D84" s="41">
        <v>0</v>
      </c>
      <c r="E84" s="41">
        <v>0</v>
      </c>
      <c r="F84" s="41">
        <v>1</v>
      </c>
      <c r="G84" s="41">
        <v>28</v>
      </c>
      <c r="H84" s="1" t="s">
        <v>89</v>
      </c>
      <c r="I84" s="42">
        <v>30</v>
      </c>
      <c r="J84" s="41">
        <v>0</v>
      </c>
      <c r="K84" s="1" t="s">
        <v>89</v>
      </c>
      <c r="L84" s="42">
        <v>2</v>
      </c>
    </row>
    <row r="85" spans="1:12" x14ac:dyDescent="0.25">
      <c r="A85" s="1"/>
      <c r="B85" s="1" t="s">
        <v>48</v>
      </c>
      <c r="C85" s="41">
        <v>1</v>
      </c>
      <c r="D85" s="41">
        <v>0</v>
      </c>
      <c r="E85" s="41">
        <v>0</v>
      </c>
      <c r="F85" s="41">
        <v>1</v>
      </c>
      <c r="G85" s="41">
        <v>22</v>
      </c>
      <c r="H85" s="1" t="s">
        <v>89</v>
      </c>
      <c r="I85" s="42">
        <v>36</v>
      </c>
      <c r="J85" s="41">
        <v>0</v>
      </c>
      <c r="K85" s="1" t="s">
        <v>89</v>
      </c>
      <c r="L85" s="42">
        <v>2</v>
      </c>
    </row>
    <row r="86" spans="1:12" x14ac:dyDescent="0.25">
      <c r="A86" s="1"/>
      <c r="B86" s="1" t="s">
        <v>295</v>
      </c>
      <c r="C86" s="41">
        <v>1</v>
      </c>
      <c r="D86" s="41">
        <v>0</v>
      </c>
      <c r="E86" s="41">
        <v>0</v>
      </c>
      <c r="F86" s="41">
        <v>1</v>
      </c>
      <c r="G86" s="41">
        <v>22</v>
      </c>
      <c r="H86" s="1" t="s">
        <v>89</v>
      </c>
      <c r="I86" s="42">
        <v>26</v>
      </c>
      <c r="J86" s="41">
        <v>0</v>
      </c>
      <c r="K86" s="1" t="s">
        <v>89</v>
      </c>
      <c r="L86" s="42">
        <v>2</v>
      </c>
    </row>
    <row r="88" spans="1:12" x14ac:dyDescent="0.25">
      <c r="A88" s="36" t="s">
        <v>290</v>
      </c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</row>
    <row r="89" spans="1:12" x14ac:dyDescent="0.25">
      <c r="A89" s="1"/>
      <c r="B89" s="1"/>
      <c r="C89" s="39" t="s">
        <v>82</v>
      </c>
      <c r="D89" s="39" t="s">
        <v>83</v>
      </c>
      <c r="E89" s="39" t="s">
        <v>84</v>
      </c>
      <c r="F89" s="39" t="s">
        <v>85</v>
      </c>
      <c r="G89" s="1"/>
      <c r="H89" s="40" t="s">
        <v>86</v>
      </c>
      <c r="I89" s="1"/>
      <c r="J89" s="1"/>
      <c r="K89" s="40" t="s">
        <v>87</v>
      </c>
      <c r="L89" s="1"/>
    </row>
    <row r="90" spans="1:12" x14ac:dyDescent="0.25">
      <c r="A90" s="41">
        <v>1</v>
      </c>
      <c r="B90" s="1" t="s">
        <v>75</v>
      </c>
      <c r="C90" s="41">
        <v>2</v>
      </c>
      <c r="D90" s="41">
        <v>2</v>
      </c>
      <c r="E90" s="41">
        <v>0</v>
      </c>
      <c r="F90" s="41">
        <v>0</v>
      </c>
      <c r="G90" s="41">
        <v>71</v>
      </c>
      <c r="H90" s="1" t="s">
        <v>89</v>
      </c>
      <c r="I90" s="42">
        <v>40</v>
      </c>
      <c r="J90" s="41">
        <v>4</v>
      </c>
      <c r="K90" s="1" t="s">
        <v>89</v>
      </c>
      <c r="L90" s="42">
        <v>0</v>
      </c>
    </row>
    <row r="91" spans="1:12" x14ac:dyDescent="0.25">
      <c r="A91" s="1"/>
      <c r="B91" s="1" t="s">
        <v>293</v>
      </c>
      <c r="C91" s="41">
        <v>2</v>
      </c>
      <c r="D91" s="41">
        <v>2</v>
      </c>
      <c r="E91" s="41">
        <v>0</v>
      </c>
      <c r="F91" s="41">
        <v>0</v>
      </c>
      <c r="G91" s="41">
        <v>51</v>
      </c>
      <c r="H91" s="1" t="s">
        <v>89</v>
      </c>
      <c r="I91" s="42">
        <v>41</v>
      </c>
      <c r="J91" s="41">
        <v>4</v>
      </c>
      <c r="K91" s="1" t="s">
        <v>89</v>
      </c>
      <c r="L91" s="42">
        <v>0</v>
      </c>
    </row>
    <row r="92" spans="1:12" x14ac:dyDescent="0.25">
      <c r="A92" s="1"/>
      <c r="B92" s="1" t="s">
        <v>24</v>
      </c>
      <c r="C92" s="41">
        <v>2</v>
      </c>
      <c r="D92" s="41">
        <v>2</v>
      </c>
      <c r="E92" s="41">
        <v>0</v>
      </c>
      <c r="F92" s="41">
        <v>0</v>
      </c>
      <c r="G92" s="41">
        <v>72</v>
      </c>
      <c r="H92" s="1" t="s">
        <v>89</v>
      </c>
      <c r="I92" s="42">
        <v>55</v>
      </c>
      <c r="J92" s="41">
        <v>4</v>
      </c>
      <c r="K92" s="1" t="s">
        <v>89</v>
      </c>
      <c r="L92" s="42">
        <v>0</v>
      </c>
    </row>
    <row r="93" spans="1:12" x14ac:dyDescent="0.25">
      <c r="A93" s="41">
        <v>4</v>
      </c>
      <c r="B93" s="1" t="s">
        <v>292</v>
      </c>
      <c r="C93" s="41">
        <v>3</v>
      </c>
      <c r="D93" s="41">
        <v>1</v>
      </c>
      <c r="E93" s="41">
        <v>0</v>
      </c>
      <c r="F93" s="41">
        <v>2</v>
      </c>
      <c r="G93" s="41">
        <v>85</v>
      </c>
      <c r="H93" s="1" t="s">
        <v>89</v>
      </c>
      <c r="I93" s="42">
        <v>81</v>
      </c>
      <c r="J93" s="41">
        <v>2</v>
      </c>
      <c r="K93" s="1" t="s">
        <v>89</v>
      </c>
      <c r="L93" s="42">
        <v>4</v>
      </c>
    </row>
    <row r="94" spans="1:12" x14ac:dyDescent="0.25">
      <c r="A94" s="41">
        <v>5</v>
      </c>
      <c r="B94" s="1" t="s">
        <v>72</v>
      </c>
      <c r="C94" s="41">
        <v>2</v>
      </c>
      <c r="D94" s="41">
        <v>0</v>
      </c>
      <c r="E94" s="41">
        <v>0</v>
      </c>
      <c r="F94" s="41">
        <v>2</v>
      </c>
      <c r="G94" s="41">
        <v>31</v>
      </c>
      <c r="H94" s="1" t="s">
        <v>89</v>
      </c>
      <c r="I94" s="42">
        <v>52</v>
      </c>
      <c r="J94" s="41">
        <v>0</v>
      </c>
      <c r="K94" s="1" t="s">
        <v>89</v>
      </c>
      <c r="L94" s="42">
        <v>4</v>
      </c>
    </row>
    <row r="95" spans="1:12" x14ac:dyDescent="0.25">
      <c r="A95" s="41">
        <v>6</v>
      </c>
      <c r="B95" s="1" t="s">
        <v>291</v>
      </c>
      <c r="C95" s="41">
        <v>3</v>
      </c>
      <c r="D95" s="41">
        <v>0</v>
      </c>
      <c r="E95" s="41">
        <v>0</v>
      </c>
      <c r="F95" s="41">
        <v>3</v>
      </c>
      <c r="G95" s="41">
        <v>65</v>
      </c>
      <c r="H95" s="1" t="s">
        <v>89</v>
      </c>
      <c r="I95" s="42">
        <v>106</v>
      </c>
      <c r="J95" s="41">
        <v>0</v>
      </c>
      <c r="K95" s="1" t="s">
        <v>89</v>
      </c>
      <c r="L95" s="42">
        <v>6</v>
      </c>
    </row>
    <row r="97" spans="1:12" x14ac:dyDescent="0.25">
      <c r="A97" s="36" t="s">
        <v>294</v>
      </c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</row>
    <row r="98" spans="1:12" x14ac:dyDescent="0.25">
      <c r="A98" s="1"/>
      <c r="B98" s="1"/>
      <c r="C98" s="39" t="s">
        <v>82</v>
      </c>
      <c r="D98" s="39" t="s">
        <v>83</v>
      </c>
      <c r="E98" s="39" t="s">
        <v>84</v>
      </c>
      <c r="F98" s="39" t="s">
        <v>85</v>
      </c>
      <c r="G98" s="1"/>
      <c r="H98" s="40" t="s">
        <v>86</v>
      </c>
      <c r="I98" s="1"/>
      <c r="J98" s="1"/>
      <c r="K98" s="40" t="s">
        <v>87</v>
      </c>
      <c r="L98" s="1"/>
    </row>
    <row r="99" spans="1:12" x14ac:dyDescent="0.25">
      <c r="A99" s="41">
        <v>1</v>
      </c>
      <c r="B99" s="1" t="s">
        <v>295</v>
      </c>
      <c r="C99" s="41">
        <v>4</v>
      </c>
      <c r="D99" s="41">
        <v>3</v>
      </c>
      <c r="E99" s="41">
        <v>0</v>
      </c>
      <c r="F99" s="41">
        <v>1</v>
      </c>
      <c r="G99" s="41">
        <v>132</v>
      </c>
      <c r="H99" s="1" t="s">
        <v>89</v>
      </c>
      <c r="I99" s="42">
        <v>81</v>
      </c>
      <c r="J99" s="41">
        <v>6</v>
      </c>
      <c r="K99" s="1" t="s">
        <v>89</v>
      </c>
      <c r="L99" s="42">
        <v>2</v>
      </c>
    </row>
    <row r="100" spans="1:12" x14ac:dyDescent="0.25">
      <c r="A100" s="41">
        <v>2</v>
      </c>
      <c r="B100" s="1" t="s">
        <v>30</v>
      </c>
      <c r="C100" s="41">
        <v>2</v>
      </c>
      <c r="D100" s="41">
        <v>2</v>
      </c>
      <c r="E100" s="41">
        <v>0</v>
      </c>
      <c r="F100" s="41">
        <v>0</v>
      </c>
      <c r="G100" s="41">
        <v>55</v>
      </c>
      <c r="H100" s="1" t="s">
        <v>89</v>
      </c>
      <c r="I100" s="42">
        <v>51</v>
      </c>
      <c r="J100" s="41">
        <v>4</v>
      </c>
      <c r="K100" s="1" t="s">
        <v>89</v>
      </c>
      <c r="L100" s="42">
        <v>0</v>
      </c>
    </row>
    <row r="101" spans="1:12" x14ac:dyDescent="0.25">
      <c r="A101" s="41">
        <v>3</v>
      </c>
      <c r="B101" s="1" t="s">
        <v>22</v>
      </c>
      <c r="C101" s="41">
        <v>3</v>
      </c>
      <c r="D101" s="41">
        <v>1</v>
      </c>
      <c r="E101" s="41">
        <v>0</v>
      </c>
      <c r="F101" s="41">
        <v>2</v>
      </c>
      <c r="G101" s="41">
        <v>67</v>
      </c>
      <c r="H101" s="1" t="s">
        <v>89</v>
      </c>
      <c r="I101" s="42">
        <v>89</v>
      </c>
      <c r="J101" s="41">
        <v>2</v>
      </c>
      <c r="K101" s="1" t="s">
        <v>89</v>
      </c>
      <c r="L101" s="42">
        <v>4</v>
      </c>
    </row>
    <row r="102" spans="1:12" x14ac:dyDescent="0.25">
      <c r="A102" s="41">
        <v>4</v>
      </c>
      <c r="B102" s="1" t="s">
        <v>69</v>
      </c>
      <c r="C102" s="41">
        <v>1</v>
      </c>
      <c r="D102" s="41">
        <v>0</v>
      </c>
      <c r="E102" s="41">
        <v>0</v>
      </c>
      <c r="F102" s="41">
        <v>1</v>
      </c>
      <c r="G102" s="41">
        <v>14</v>
      </c>
      <c r="H102" s="1" t="s">
        <v>89</v>
      </c>
      <c r="I102" s="42">
        <v>34</v>
      </c>
      <c r="J102" s="41">
        <v>0</v>
      </c>
      <c r="K102" s="1" t="s">
        <v>89</v>
      </c>
      <c r="L102" s="42">
        <v>2</v>
      </c>
    </row>
    <row r="103" spans="1:12" x14ac:dyDescent="0.25">
      <c r="A103" s="41">
        <v>5</v>
      </c>
      <c r="B103" s="1" t="s">
        <v>56</v>
      </c>
      <c r="C103" s="41">
        <v>2</v>
      </c>
      <c r="D103" s="41">
        <v>0</v>
      </c>
      <c r="E103" s="41">
        <v>0</v>
      </c>
      <c r="F103" s="41">
        <v>2</v>
      </c>
      <c r="G103" s="41">
        <v>33</v>
      </c>
      <c r="H103" s="1" t="s">
        <v>89</v>
      </c>
      <c r="I103" s="42">
        <v>46</v>
      </c>
      <c r="J103" s="41">
        <v>0</v>
      </c>
      <c r="K103" s="1" t="s">
        <v>89</v>
      </c>
      <c r="L103" s="42">
        <v>4</v>
      </c>
    </row>
    <row r="105" spans="1:12" x14ac:dyDescent="0.25">
      <c r="A105" s="36" t="s">
        <v>289</v>
      </c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</row>
    <row r="106" spans="1:12" x14ac:dyDescent="0.25">
      <c r="A106" s="1"/>
      <c r="B106" s="1"/>
      <c r="C106" s="39" t="s">
        <v>82</v>
      </c>
      <c r="D106" s="39" t="s">
        <v>83</v>
      </c>
      <c r="E106" s="39" t="s">
        <v>84</v>
      </c>
      <c r="F106" s="39" t="s">
        <v>85</v>
      </c>
      <c r="G106" s="1"/>
      <c r="H106" s="40" t="s">
        <v>86</v>
      </c>
      <c r="I106" s="1"/>
      <c r="J106" s="1"/>
      <c r="K106" s="40" t="s">
        <v>87</v>
      </c>
      <c r="L106" s="1"/>
    </row>
    <row r="107" spans="1:12" x14ac:dyDescent="0.25">
      <c r="A107" s="41">
        <v>1</v>
      </c>
      <c r="B107" s="1" t="s">
        <v>29</v>
      </c>
      <c r="C107" s="41">
        <v>3</v>
      </c>
      <c r="D107" s="41">
        <v>3</v>
      </c>
      <c r="E107" s="41">
        <v>0</v>
      </c>
      <c r="F107" s="41">
        <v>0</v>
      </c>
      <c r="G107" s="41">
        <v>100</v>
      </c>
      <c r="H107" s="1" t="s">
        <v>89</v>
      </c>
      <c r="I107" s="42">
        <v>66</v>
      </c>
      <c r="J107" s="41">
        <v>6</v>
      </c>
      <c r="K107" s="1" t="s">
        <v>89</v>
      </c>
      <c r="L107" s="42">
        <v>0</v>
      </c>
    </row>
    <row r="108" spans="1:12" x14ac:dyDescent="0.25">
      <c r="A108" s="41">
        <v>2</v>
      </c>
      <c r="B108" s="1" t="s">
        <v>41</v>
      </c>
      <c r="C108" s="41">
        <v>3</v>
      </c>
      <c r="D108" s="41">
        <v>2</v>
      </c>
      <c r="E108" s="41">
        <v>1</v>
      </c>
      <c r="F108" s="41">
        <v>0</v>
      </c>
      <c r="G108" s="41">
        <v>100</v>
      </c>
      <c r="H108" s="1" t="s">
        <v>89</v>
      </c>
      <c r="I108" s="42">
        <v>79</v>
      </c>
      <c r="J108" s="41">
        <v>5</v>
      </c>
      <c r="K108" s="1" t="s">
        <v>89</v>
      </c>
      <c r="L108" s="42">
        <v>1</v>
      </c>
    </row>
    <row r="109" spans="1:12" x14ac:dyDescent="0.25">
      <c r="A109" s="41">
        <v>3</v>
      </c>
      <c r="B109" s="1" t="s">
        <v>19</v>
      </c>
      <c r="C109" s="41">
        <v>3</v>
      </c>
      <c r="D109" s="41">
        <v>1</v>
      </c>
      <c r="E109" s="41">
        <v>0</v>
      </c>
      <c r="F109" s="41">
        <v>2</v>
      </c>
      <c r="G109" s="41">
        <v>77</v>
      </c>
      <c r="H109" s="1" t="s">
        <v>89</v>
      </c>
      <c r="I109" s="42">
        <v>96</v>
      </c>
      <c r="J109" s="41">
        <v>2</v>
      </c>
      <c r="K109" s="1" t="s">
        <v>89</v>
      </c>
      <c r="L109" s="42">
        <v>4</v>
      </c>
    </row>
    <row r="110" spans="1:12" x14ac:dyDescent="0.25">
      <c r="A110" s="41">
        <v>4</v>
      </c>
      <c r="B110" s="1" t="s">
        <v>24</v>
      </c>
      <c r="C110" s="41">
        <v>2</v>
      </c>
      <c r="D110" s="41">
        <v>0</v>
      </c>
      <c r="E110" s="41">
        <v>1</v>
      </c>
      <c r="F110" s="41">
        <v>1</v>
      </c>
      <c r="G110" s="41">
        <v>53</v>
      </c>
      <c r="H110" s="1" t="s">
        <v>89</v>
      </c>
      <c r="I110" s="42">
        <v>61</v>
      </c>
      <c r="J110" s="41">
        <v>1</v>
      </c>
      <c r="K110" s="1" t="s">
        <v>89</v>
      </c>
      <c r="L110" s="42">
        <v>3</v>
      </c>
    </row>
    <row r="111" spans="1:12" x14ac:dyDescent="0.25">
      <c r="A111" s="41">
        <v>5</v>
      </c>
      <c r="B111" s="1" t="s">
        <v>20</v>
      </c>
      <c r="C111" s="41">
        <v>1</v>
      </c>
      <c r="D111" s="41">
        <v>0</v>
      </c>
      <c r="E111" s="41">
        <v>0</v>
      </c>
      <c r="F111" s="41">
        <v>1</v>
      </c>
      <c r="G111" s="41">
        <v>22</v>
      </c>
      <c r="H111" s="1" t="s">
        <v>89</v>
      </c>
      <c r="I111" s="42">
        <v>24</v>
      </c>
      <c r="J111" s="41">
        <v>0</v>
      </c>
      <c r="K111" s="1" t="s">
        <v>89</v>
      </c>
      <c r="L111" s="42">
        <v>2</v>
      </c>
    </row>
    <row r="112" spans="1:12" x14ac:dyDescent="0.25">
      <c r="A112" s="41">
        <v>6</v>
      </c>
      <c r="B112" s="1" t="s">
        <v>75</v>
      </c>
      <c r="C112" s="41">
        <v>2</v>
      </c>
      <c r="D112" s="41">
        <v>0</v>
      </c>
      <c r="E112" s="41">
        <v>0</v>
      </c>
      <c r="F112" s="41">
        <v>2</v>
      </c>
      <c r="G112" s="41">
        <v>39</v>
      </c>
      <c r="H112" s="1" t="s">
        <v>89</v>
      </c>
      <c r="I112" s="42">
        <v>65</v>
      </c>
      <c r="J112" s="41">
        <v>0</v>
      </c>
      <c r="K112" s="1" t="s">
        <v>89</v>
      </c>
      <c r="L112" s="42">
        <v>4</v>
      </c>
    </row>
    <row r="114" spans="1:12" x14ac:dyDescent="0.25">
      <c r="A114" s="36" t="s">
        <v>139</v>
      </c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</row>
    <row r="115" spans="1:12" x14ac:dyDescent="0.25">
      <c r="A115" s="1"/>
      <c r="B115" s="1"/>
      <c r="C115" s="39" t="s">
        <v>82</v>
      </c>
      <c r="D115" s="39" t="s">
        <v>83</v>
      </c>
      <c r="E115" s="39" t="s">
        <v>84</v>
      </c>
      <c r="F115" s="39" t="s">
        <v>85</v>
      </c>
      <c r="G115" s="1"/>
      <c r="H115" s="40" t="s">
        <v>86</v>
      </c>
      <c r="I115" s="1"/>
      <c r="J115" s="1"/>
      <c r="K115" s="40" t="s">
        <v>87</v>
      </c>
      <c r="L115" s="1"/>
    </row>
    <row r="116" spans="1:12" x14ac:dyDescent="0.25">
      <c r="A116" s="41">
        <v>1</v>
      </c>
      <c r="B116" s="1" t="s">
        <v>72</v>
      </c>
      <c r="C116" s="41">
        <v>3</v>
      </c>
      <c r="D116" s="41">
        <v>3</v>
      </c>
      <c r="E116" s="41">
        <v>0</v>
      </c>
      <c r="F116" s="41">
        <v>0</v>
      </c>
      <c r="G116" s="41">
        <v>77</v>
      </c>
      <c r="H116" s="1" t="s">
        <v>89</v>
      </c>
      <c r="I116" s="42">
        <v>61</v>
      </c>
      <c r="J116" s="41">
        <v>6</v>
      </c>
      <c r="K116" s="1" t="s">
        <v>89</v>
      </c>
      <c r="L116" s="42">
        <v>0</v>
      </c>
    </row>
    <row r="117" spans="1:12" x14ac:dyDescent="0.25">
      <c r="A117" s="41">
        <v>2</v>
      </c>
      <c r="B117" s="1" t="s">
        <v>298</v>
      </c>
      <c r="C117" s="41">
        <v>3</v>
      </c>
      <c r="D117" s="41">
        <v>2</v>
      </c>
      <c r="E117" s="41">
        <v>0</v>
      </c>
      <c r="F117" s="41">
        <v>1</v>
      </c>
      <c r="G117" s="41">
        <v>62</v>
      </c>
      <c r="H117" s="1" t="s">
        <v>89</v>
      </c>
      <c r="I117" s="42">
        <v>59</v>
      </c>
      <c r="J117" s="41">
        <v>4</v>
      </c>
      <c r="K117" s="1" t="s">
        <v>89</v>
      </c>
      <c r="L117" s="42">
        <v>2</v>
      </c>
    </row>
    <row r="118" spans="1:12" x14ac:dyDescent="0.25">
      <c r="A118" s="41">
        <v>3</v>
      </c>
      <c r="B118" s="1" t="s">
        <v>48</v>
      </c>
      <c r="C118" s="41">
        <v>1</v>
      </c>
      <c r="D118" s="41">
        <v>1</v>
      </c>
      <c r="E118" s="41">
        <v>0</v>
      </c>
      <c r="F118" s="41">
        <v>0</v>
      </c>
      <c r="G118" s="41">
        <v>26</v>
      </c>
      <c r="H118" s="1" t="s">
        <v>89</v>
      </c>
      <c r="I118" s="42">
        <v>14</v>
      </c>
      <c r="J118" s="41">
        <v>2</v>
      </c>
      <c r="K118" s="1" t="s">
        <v>89</v>
      </c>
      <c r="L118" s="42">
        <v>0</v>
      </c>
    </row>
    <row r="119" spans="1:12" x14ac:dyDescent="0.25">
      <c r="A119" s="41">
        <v>4</v>
      </c>
      <c r="B119" s="1" t="s">
        <v>62</v>
      </c>
      <c r="C119" s="41">
        <v>2</v>
      </c>
      <c r="D119" s="41">
        <v>1</v>
      </c>
      <c r="E119" s="41">
        <v>0</v>
      </c>
      <c r="F119" s="41">
        <v>1</v>
      </c>
      <c r="G119" s="41">
        <v>60</v>
      </c>
      <c r="H119" s="1" t="s">
        <v>89</v>
      </c>
      <c r="I119" s="42">
        <v>45</v>
      </c>
      <c r="J119" s="41">
        <v>2</v>
      </c>
      <c r="K119" s="1" t="s">
        <v>89</v>
      </c>
      <c r="L119" s="42">
        <v>2</v>
      </c>
    </row>
    <row r="120" spans="1:12" x14ac:dyDescent="0.25">
      <c r="A120" s="41">
        <v>5</v>
      </c>
      <c r="B120" s="1" t="s">
        <v>40</v>
      </c>
      <c r="C120" s="41">
        <v>2</v>
      </c>
      <c r="D120" s="41">
        <v>0</v>
      </c>
      <c r="E120" s="41">
        <v>0</v>
      </c>
      <c r="F120" s="41">
        <v>2</v>
      </c>
      <c r="G120" s="41">
        <v>36</v>
      </c>
      <c r="H120" s="1" t="s">
        <v>89</v>
      </c>
      <c r="I120" s="42">
        <v>46</v>
      </c>
      <c r="J120" s="41">
        <v>0</v>
      </c>
      <c r="K120" s="1" t="s">
        <v>89</v>
      </c>
      <c r="L120" s="42">
        <v>4</v>
      </c>
    </row>
    <row r="121" spans="1:12" x14ac:dyDescent="0.25">
      <c r="A121" s="41">
        <v>6</v>
      </c>
      <c r="B121" s="1" t="s">
        <v>33</v>
      </c>
      <c r="C121" s="41">
        <v>3</v>
      </c>
      <c r="D121" s="41">
        <v>0</v>
      </c>
      <c r="E121" s="41">
        <v>0</v>
      </c>
      <c r="F121" s="41">
        <v>3</v>
      </c>
      <c r="G121" s="41">
        <v>54</v>
      </c>
      <c r="H121" s="1" t="s">
        <v>89</v>
      </c>
      <c r="I121" s="42">
        <v>90</v>
      </c>
      <c r="J121" s="41">
        <v>0</v>
      </c>
      <c r="K121" s="1" t="s">
        <v>89</v>
      </c>
      <c r="L121" s="42">
        <v>6</v>
      </c>
    </row>
    <row r="123" spans="1:12" x14ac:dyDescent="0.25">
      <c r="A123" s="36" t="s">
        <v>299</v>
      </c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</row>
    <row r="124" spans="1:12" x14ac:dyDescent="0.25">
      <c r="A124" s="1"/>
      <c r="B124" s="1"/>
      <c r="C124" s="39" t="s">
        <v>82</v>
      </c>
      <c r="D124" s="39" t="s">
        <v>83</v>
      </c>
      <c r="E124" s="39" t="s">
        <v>84</v>
      </c>
      <c r="F124" s="39" t="s">
        <v>85</v>
      </c>
      <c r="G124" s="1"/>
      <c r="H124" s="40" t="s">
        <v>86</v>
      </c>
      <c r="I124" s="1"/>
      <c r="J124" s="1"/>
      <c r="K124" s="40" t="s">
        <v>87</v>
      </c>
      <c r="L124" s="1"/>
    </row>
    <row r="125" spans="1:12" x14ac:dyDescent="0.25">
      <c r="A125" s="41">
        <v>1</v>
      </c>
      <c r="B125" s="1" t="s">
        <v>22</v>
      </c>
      <c r="C125" s="41">
        <v>2</v>
      </c>
      <c r="D125" s="41">
        <v>2</v>
      </c>
      <c r="E125" s="41">
        <v>0</v>
      </c>
      <c r="F125" s="41">
        <v>0</v>
      </c>
      <c r="G125" s="41">
        <v>68</v>
      </c>
      <c r="H125" s="1" t="s">
        <v>89</v>
      </c>
      <c r="I125" s="42">
        <v>38</v>
      </c>
      <c r="J125" s="41">
        <v>4</v>
      </c>
      <c r="K125" s="1" t="s">
        <v>89</v>
      </c>
      <c r="L125" s="42">
        <v>0</v>
      </c>
    </row>
    <row r="126" spans="1:12" x14ac:dyDescent="0.25">
      <c r="A126" s="41">
        <v>2</v>
      </c>
      <c r="B126" s="1" t="s">
        <v>300</v>
      </c>
      <c r="C126" s="41">
        <v>3</v>
      </c>
      <c r="D126" s="41">
        <v>2</v>
      </c>
      <c r="E126" s="41">
        <v>0</v>
      </c>
      <c r="F126" s="41">
        <v>1</v>
      </c>
      <c r="G126" s="41">
        <v>67</v>
      </c>
      <c r="H126" s="1" t="s">
        <v>89</v>
      </c>
      <c r="I126" s="42">
        <v>63</v>
      </c>
      <c r="J126" s="41">
        <v>4</v>
      </c>
      <c r="K126" s="1" t="s">
        <v>89</v>
      </c>
      <c r="L126" s="42">
        <v>2</v>
      </c>
    </row>
    <row r="127" spans="1:12" x14ac:dyDescent="0.25">
      <c r="A127" s="41">
        <v>3</v>
      </c>
      <c r="B127" s="1" t="s">
        <v>291</v>
      </c>
      <c r="C127" s="41">
        <v>2</v>
      </c>
      <c r="D127" s="41">
        <v>1</v>
      </c>
      <c r="E127" s="41">
        <v>0</v>
      </c>
      <c r="F127" s="41">
        <v>1</v>
      </c>
      <c r="G127" s="41">
        <v>40</v>
      </c>
      <c r="H127" s="1" t="s">
        <v>89</v>
      </c>
      <c r="I127" s="42">
        <v>37</v>
      </c>
      <c r="J127" s="41">
        <v>2</v>
      </c>
      <c r="K127" s="1" t="s">
        <v>89</v>
      </c>
      <c r="L127" s="42">
        <v>2</v>
      </c>
    </row>
    <row r="128" spans="1:12" x14ac:dyDescent="0.25">
      <c r="A128" s="1"/>
      <c r="B128" s="1" t="s">
        <v>295</v>
      </c>
      <c r="C128" s="41">
        <v>2</v>
      </c>
      <c r="D128" s="41">
        <v>1</v>
      </c>
      <c r="E128" s="41">
        <v>0</v>
      </c>
      <c r="F128" s="41">
        <v>1</v>
      </c>
      <c r="G128" s="41">
        <v>38</v>
      </c>
      <c r="H128" s="1" t="s">
        <v>89</v>
      </c>
      <c r="I128" s="42">
        <v>37</v>
      </c>
      <c r="J128" s="41">
        <v>2</v>
      </c>
      <c r="K128" s="1" t="s">
        <v>89</v>
      </c>
      <c r="L128" s="42">
        <v>2</v>
      </c>
    </row>
    <row r="129" spans="1:12" x14ac:dyDescent="0.25">
      <c r="A129" s="41">
        <v>5</v>
      </c>
      <c r="B129" s="1" t="s">
        <v>301</v>
      </c>
      <c r="C129" s="41">
        <v>3</v>
      </c>
      <c r="D129" s="41">
        <v>1</v>
      </c>
      <c r="E129" s="41">
        <v>0</v>
      </c>
      <c r="F129" s="41">
        <v>2</v>
      </c>
      <c r="G129" s="41">
        <v>51</v>
      </c>
      <c r="H129" s="1" t="s">
        <v>89</v>
      </c>
      <c r="I129" s="42">
        <v>55</v>
      </c>
      <c r="J129" s="41">
        <v>2</v>
      </c>
      <c r="K129" s="1" t="s">
        <v>89</v>
      </c>
      <c r="L129" s="42">
        <v>4</v>
      </c>
    </row>
    <row r="130" spans="1:12" x14ac:dyDescent="0.25">
      <c r="A130" s="41">
        <v>6</v>
      </c>
      <c r="B130" s="1" t="s">
        <v>69</v>
      </c>
      <c r="C130" s="41">
        <v>2</v>
      </c>
      <c r="D130" s="41">
        <v>0</v>
      </c>
      <c r="E130" s="41">
        <v>0</v>
      </c>
      <c r="F130" s="41">
        <v>2</v>
      </c>
      <c r="G130" s="41">
        <v>25</v>
      </c>
      <c r="H130" s="1" t="s">
        <v>89</v>
      </c>
      <c r="I130" s="42">
        <v>59</v>
      </c>
      <c r="J130" s="41">
        <v>0</v>
      </c>
      <c r="K130" s="1" t="s">
        <v>89</v>
      </c>
      <c r="L130" s="42">
        <v>4</v>
      </c>
    </row>
    <row r="132" spans="1:12" x14ac:dyDescent="0.25">
      <c r="A132" s="36" t="s">
        <v>302</v>
      </c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</row>
    <row r="133" spans="1:12" x14ac:dyDescent="0.25">
      <c r="A133" s="1"/>
      <c r="B133" s="1"/>
      <c r="C133" s="39" t="s">
        <v>82</v>
      </c>
      <c r="D133" s="39" t="s">
        <v>83</v>
      </c>
      <c r="E133" s="39" t="s">
        <v>84</v>
      </c>
      <c r="F133" s="39" t="s">
        <v>85</v>
      </c>
      <c r="G133" s="1"/>
      <c r="H133" s="40" t="s">
        <v>86</v>
      </c>
      <c r="I133" s="1"/>
      <c r="J133" s="1"/>
      <c r="K133" s="40" t="s">
        <v>87</v>
      </c>
      <c r="L133" s="1"/>
    </row>
    <row r="134" spans="1:12" x14ac:dyDescent="0.25">
      <c r="A134" s="41">
        <v>1</v>
      </c>
      <c r="B134" s="1" t="s">
        <v>292</v>
      </c>
      <c r="C134" s="41">
        <v>1</v>
      </c>
      <c r="D134" s="41">
        <v>1</v>
      </c>
      <c r="E134" s="41">
        <v>0</v>
      </c>
      <c r="F134" s="41">
        <v>0</v>
      </c>
      <c r="G134" s="41">
        <v>27</v>
      </c>
      <c r="H134" s="1" t="s">
        <v>89</v>
      </c>
      <c r="I134" s="42">
        <v>21</v>
      </c>
      <c r="J134" s="41">
        <v>2</v>
      </c>
      <c r="K134" s="1" t="s">
        <v>89</v>
      </c>
      <c r="L134" s="42">
        <v>0</v>
      </c>
    </row>
    <row r="135" spans="1:12" x14ac:dyDescent="0.25">
      <c r="A135" s="41">
        <v>2</v>
      </c>
      <c r="B135" s="1" t="s">
        <v>304</v>
      </c>
      <c r="C135" s="41">
        <v>2</v>
      </c>
      <c r="D135" s="41">
        <v>1</v>
      </c>
      <c r="E135" s="41">
        <v>0</v>
      </c>
      <c r="F135" s="41">
        <v>1</v>
      </c>
      <c r="G135" s="41">
        <v>44</v>
      </c>
      <c r="H135" s="1" t="s">
        <v>89</v>
      </c>
      <c r="I135" s="42">
        <v>46</v>
      </c>
      <c r="J135" s="41">
        <v>2</v>
      </c>
      <c r="K135" s="1" t="s">
        <v>89</v>
      </c>
      <c r="L135" s="42">
        <v>2</v>
      </c>
    </row>
    <row r="136" spans="1:12" x14ac:dyDescent="0.25">
      <c r="A136" s="41">
        <v>3</v>
      </c>
      <c r="B136" s="1" t="s">
        <v>56</v>
      </c>
      <c r="C136" s="41">
        <v>1</v>
      </c>
      <c r="D136" s="41">
        <v>0</v>
      </c>
      <c r="E136" s="41">
        <v>0</v>
      </c>
      <c r="F136" s="41">
        <v>1</v>
      </c>
      <c r="G136" s="41">
        <v>19</v>
      </c>
      <c r="H136" s="1" t="s">
        <v>89</v>
      </c>
      <c r="I136" s="42">
        <v>23</v>
      </c>
      <c r="J136" s="41">
        <v>0</v>
      </c>
      <c r="K136" s="1" t="s">
        <v>89</v>
      </c>
      <c r="L136" s="42">
        <v>2</v>
      </c>
    </row>
    <row r="137" spans="1:12" x14ac:dyDescent="0.25">
      <c r="A137" s="41">
        <v>4</v>
      </c>
      <c r="B137" s="1" t="s">
        <v>303</v>
      </c>
      <c r="C137" s="41">
        <v>0</v>
      </c>
      <c r="D137" s="41">
        <v>0</v>
      </c>
      <c r="E137" s="41">
        <v>0</v>
      </c>
      <c r="F137" s="41">
        <v>0</v>
      </c>
      <c r="G137" s="41">
        <v>0</v>
      </c>
      <c r="H137" s="1" t="s">
        <v>89</v>
      </c>
      <c r="I137" s="42">
        <v>0</v>
      </c>
      <c r="J137" s="41">
        <v>0</v>
      </c>
      <c r="K137" s="1" t="s">
        <v>89</v>
      </c>
      <c r="L137" s="42">
        <v>0</v>
      </c>
    </row>
    <row r="139" spans="1:12" x14ac:dyDescent="0.25">
      <c r="A139" s="36" t="s">
        <v>305</v>
      </c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</row>
    <row r="140" spans="1:12" x14ac:dyDescent="0.25">
      <c r="A140" s="1"/>
      <c r="B140" s="1"/>
      <c r="C140" s="39" t="s">
        <v>82</v>
      </c>
      <c r="D140" s="39" t="s">
        <v>83</v>
      </c>
      <c r="E140" s="39" t="s">
        <v>84</v>
      </c>
      <c r="F140" s="39" t="s">
        <v>85</v>
      </c>
      <c r="G140" s="1"/>
      <c r="H140" s="40" t="s">
        <v>86</v>
      </c>
      <c r="I140" s="1"/>
      <c r="J140" s="1"/>
      <c r="K140" s="40" t="s">
        <v>87</v>
      </c>
      <c r="L140" s="1"/>
    </row>
    <row r="141" spans="1:12" x14ac:dyDescent="0.25">
      <c r="A141" s="41">
        <v>1</v>
      </c>
      <c r="B141" s="1" t="s">
        <v>62</v>
      </c>
      <c r="C141" s="41">
        <v>2</v>
      </c>
      <c r="D141" s="41">
        <v>2</v>
      </c>
      <c r="E141" s="41">
        <v>0</v>
      </c>
      <c r="F141" s="41">
        <v>0</v>
      </c>
      <c r="G141" s="41">
        <v>56</v>
      </c>
      <c r="H141" s="1" t="s">
        <v>89</v>
      </c>
      <c r="I141" s="42">
        <v>22</v>
      </c>
      <c r="J141" s="41">
        <v>4</v>
      </c>
      <c r="K141" s="1" t="s">
        <v>89</v>
      </c>
      <c r="L141" s="42">
        <v>0</v>
      </c>
    </row>
    <row r="142" spans="1:12" x14ac:dyDescent="0.25">
      <c r="A142" s="41">
        <v>2</v>
      </c>
      <c r="B142" s="1" t="s">
        <v>51</v>
      </c>
      <c r="C142" s="41">
        <v>1</v>
      </c>
      <c r="D142" s="41">
        <v>1</v>
      </c>
      <c r="E142" s="41">
        <v>0</v>
      </c>
      <c r="F142" s="41">
        <v>0</v>
      </c>
      <c r="G142" s="41">
        <v>27</v>
      </c>
      <c r="H142" s="1" t="s">
        <v>89</v>
      </c>
      <c r="I142" s="42">
        <v>5</v>
      </c>
      <c r="J142" s="41">
        <v>2</v>
      </c>
      <c r="K142" s="1" t="s">
        <v>89</v>
      </c>
      <c r="L142" s="42">
        <v>0</v>
      </c>
    </row>
    <row r="143" spans="1:12" x14ac:dyDescent="0.25">
      <c r="A143" s="1"/>
      <c r="B143" s="1" t="s">
        <v>24</v>
      </c>
      <c r="C143" s="41">
        <v>1</v>
      </c>
      <c r="D143" s="41">
        <v>1</v>
      </c>
      <c r="E143" s="41">
        <v>0</v>
      </c>
      <c r="F143" s="41">
        <v>0</v>
      </c>
      <c r="G143" s="41">
        <v>19</v>
      </c>
      <c r="H143" s="1" t="s">
        <v>89</v>
      </c>
      <c r="I143" s="42">
        <v>17</v>
      </c>
      <c r="J143" s="41">
        <v>2</v>
      </c>
      <c r="K143" s="1" t="s">
        <v>89</v>
      </c>
      <c r="L143" s="42">
        <v>0</v>
      </c>
    </row>
    <row r="144" spans="1:12" x14ac:dyDescent="0.25">
      <c r="A144" s="1"/>
      <c r="B144" s="1" t="s">
        <v>293</v>
      </c>
      <c r="C144" s="41">
        <v>1</v>
      </c>
      <c r="D144" s="41">
        <v>1</v>
      </c>
      <c r="E144" s="41">
        <v>0</v>
      </c>
      <c r="F144" s="41">
        <v>0</v>
      </c>
      <c r="G144" s="41">
        <v>15</v>
      </c>
      <c r="H144" s="1" t="s">
        <v>89</v>
      </c>
      <c r="I144" s="42">
        <v>13</v>
      </c>
      <c r="J144" s="41">
        <v>2</v>
      </c>
      <c r="K144" s="1" t="s">
        <v>89</v>
      </c>
      <c r="L144" s="42">
        <v>0</v>
      </c>
    </row>
    <row r="145" spans="1:12" x14ac:dyDescent="0.25">
      <c r="A145" s="41">
        <v>5</v>
      </c>
      <c r="B145" s="1" t="s">
        <v>75</v>
      </c>
      <c r="C145" s="41">
        <v>2</v>
      </c>
      <c r="D145" s="41">
        <v>0</v>
      </c>
      <c r="E145" s="41">
        <v>0</v>
      </c>
      <c r="F145" s="41">
        <v>2</v>
      </c>
      <c r="G145" s="41">
        <v>23</v>
      </c>
      <c r="H145" s="1" t="s">
        <v>89</v>
      </c>
      <c r="I145" s="42">
        <v>43</v>
      </c>
      <c r="J145" s="41">
        <v>0</v>
      </c>
      <c r="K145" s="1" t="s">
        <v>89</v>
      </c>
      <c r="L145" s="42">
        <v>4</v>
      </c>
    </row>
    <row r="146" spans="1:12" x14ac:dyDescent="0.25">
      <c r="A146" s="41">
        <v>6</v>
      </c>
      <c r="B146" s="1" t="s">
        <v>33</v>
      </c>
      <c r="C146" s="41">
        <v>3</v>
      </c>
      <c r="D146" s="41">
        <v>0</v>
      </c>
      <c r="E146" s="41">
        <v>0</v>
      </c>
      <c r="F146" s="41">
        <v>3</v>
      </c>
      <c r="G146" s="41">
        <v>34</v>
      </c>
      <c r="H146" s="1" t="s">
        <v>89</v>
      </c>
      <c r="I146" s="42">
        <v>74</v>
      </c>
      <c r="J146" s="41">
        <v>0</v>
      </c>
      <c r="K146" s="1" t="s">
        <v>89</v>
      </c>
      <c r="L146" s="42">
        <v>6</v>
      </c>
    </row>
    <row r="148" spans="1:12" x14ac:dyDescent="0.25">
      <c r="A148" s="36" t="s">
        <v>306</v>
      </c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</row>
    <row r="149" spans="1:12" x14ac:dyDescent="0.25">
      <c r="A149" s="1"/>
      <c r="B149" s="1"/>
      <c r="C149" s="39" t="s">
        <v>82</v>
      </c>
      <c r="D149" s="39" t="s">
        <v>83</v>
      </c>
      <c r="E149" s="39" t="s">
        <v>84</v>
      </c>
      <c r="F149" s="39" t="s">
        <v>85</v>
      </c>
      <c r="G149" s="1"/>
      <c r="H149" s="40" t="s">
        <v>86</v>
      </c>
      <c r="I149" s="1"/>
      <c r="J149" s="1"/>
      <c r="K149" s="40" t="s">
        <v>87</v>
      </c>
      <c r="L149" s="1"/>
    </row>
    <row r="150" spans="1:12" x14ac:dyDescent="0.25">
      <c r="A150" s="41">
        <v>1</v>
      </c>
      <c r="B150" s="1" t="s">
        <v>30</v>
      </c>
      <c r="C150" s="41">
        <v>1</v>
      </c>
      <c r="D150" s="41">
        <v>1</v>
      </c>
      <c r="E150" s="41">
        <v>0</v>
      </c>
      <c r="F150" s="41">
        <v>0</v>
      </c>
      <c r="G150" s="41">
        <v>29</v>
      </c>
      <c r="H150" s="1" t="s">
        <v>89</v>
      </c>
      <c r="I150" s="42">
        <v>23</v>
      </c>
      <c r="J150" s="41">
        <v>2</v>
      </c>
      <c r="K150" s="1" t="s">
        <v>89</v>
      </c>
      <c r="L150" s="42">
        <v>0</v>
      </c>
    </row>
    <row r="151" spans="1:12" x14ac:dyDescent="0.25">
      <c r="A151" s="1"/>
      <c r="B151" s="1" t="s">
        <v>72</v>
      </c>
      <c r="C151" s="41">
        <v>1</v>
      </c>
      <c r="D151" s="41">
        <v>1</v>
      </c>
      <c r="E151" s="41">
        <v>0</v>
      </c>
      <c r="F151" s="41">
        <v>0</v>
      </c>
      <c r="G151" s="41">
        <v>29</v>
      </c>
      <c r="H151" s="1" t="s">
        <v>89</v>
      </c>
      <c r="I151" s="42">
        <v>7</v>
      </c>
      <c r="J151" s="41">
        <v>2</v>
      </c>
      <c r="K151" s="1" t="s">
        <v>89</v>
      </c>
      <c r="L151" s="42">
        <v>0</v>
      </c>
    </row>
    <row r="152" spans="1:12" x14ac:dyDescent="0.25">
      <c r="A152" s="1"/>
      <c r="B152" s="1" t="s">
        <v>19</v>
      </c>
      <c r="C152" s="41">
        <v>1</v>
      </c>
      <c r="D152" s="41">
        <v>1</v>
      </c>
      <c r="E152" s="41">
        <v>0</v>
      </c>
      <c r="F152" s="41">
        <v>0</v>
      </c>
      <c r="G152" s="41">
        <v>14</v>
      </c>
      <c r="H152" s="1" t="s">
        <v>89</v>
      </c>
      <c r="I152" s="42">
        <v>9</v>
      </c>
      <c r="J152" s="41">
        <v>2</v>
      </c>
      <c r="K152" s="1" t="s">
        <v>89</v>
      </c>
      <c r="L152" s="42">
        <v>0</v>
      </c>
    </row>
    <row r="153" spans="1:12" x14ac:dyDescent="0.25">
      <c r="A153" s="41">
        <v>4</v>
      </c>
      <c r="B153" s="1" t="s">
        <v>40</v>
      </c>
      <c r="C153" s="41">
        <v>2</v>
      </c>
      <c r="D153" s="41">
        <v>1</v>
      </c>
      <c r="E153" s="41">
        <v>0</v>
      </c>
      <c r="F153" s="41">
        <v>1</v>
      </c>
      <c r="G153" s="41">
        <v>20</v>
      </c>
      <c r="H153" s="1" t="s">
        <v>89</v>
      </c>
      <c r="I153" s="42">
        <v>23</v>
      </c>
      <c r="J153" s="41">
        <v>2</v>
      </c>
      <c r="K153" s="1" t="s">
        <v>89</v>
      </c>
      <c r="L153" s="42">
        <v>2</v>
      </c>
    </row>
    <row r="154" spans="1:12" x14ac:dyDescent="0.25">
      <c r="A154" s="41">
        <v>5</v>
      </c>
      <c r="B154" s="1" t="s">
        <v>291</v>
      </c>
      <c r="C154" s="41">
        <v>2</v>
      </c>
      <c r="D154" s="41">
        <v>1</v>
      </c>
      <c r="E154" s="41">
        <v>0</v>
      </c>
      <c r="F154" s="41">
        <v>1</v>
      </c>
      <c r="G154" s="41">
        <v>30</v>
      </c>
      <c r="H154" s="1" t="s">
        <v>89</v>
      </c>
      <c r="I154" s="42">
        <v>18</v>
      </c>
      <c r="J154" s="41">
        <v>2</v>
      </c>
      <c r="K154" s="1" t="s">
        <v>89</v>
      </c>
      <c r="L154" s="42">
        <v>2</v>
      </c>
    </row>
    <row r="155" spans="1:12" x14ac:dyDescent="0.25">
      <c r="A155" s="41">
        <v>6</v>
      </c>
      <c r="B155" s="1" t="s">
        <v>60</v>
      </c>
      <c r="C155" s="41">
        <v>1</v>
      </c>
      <c r="D155" s="41">
        <v>0</v>
      </c>
      <c r="E155" s="41">
        <v>0</v>
      </c>
      <c r="F155" s="41">
        <v>1</v>
      </c>
      <c r="G155" s="41">
        <v>23</v>
      </c>
      <c r="H155" s="1" t="s">
        <v>89</v>
      </c>
      <c r="I155" s="42">
        <v>29</v>
      </c>
      <c r="J155" s="41">
        <v>0</v>
      </c>
      <c r="K155" s="1" t="s">
        <v>89</v>
      </c>
      <c r="L155" s="42">
        <v>2</v>
      </c>
    </row>
    <row r="156" spans="1:12" x14ac:dyDescent="0.25">
      <c r="A156" s="41">
        <v>7</v>
      </c>
      <c r="B156" s="1" t="s">
        <v>295</v>
      </c>
      <c r="C156" s="41">
        <v>2</v>
      </c>
      <c r="D156" s="41">
        <v>0</v>
      </c>
      <c r="E156" s="41">
        <v>0</v>
      </c>
      <c r="F156" s="41">
        <v>2</v>
      </c>
      <c r="G156" s="41">
        <v>14</v>
      </c>
      <c r="H156" s="1" t="s">
        <v>89</v>
      </c>
      <c r="I156" s="42">
        <v>50</v>
      </c>
      <c r="J156" s="41">
        <v>0</v>
      </c>
      <c r="K156" s="1" t="s">
        <v>89</v>
      </c>
      <c r="L156" s="42">
        <v>4</v>
      </c>
    </row>
    <row r="158" spans="1:12" x14ac:dyDescent="0.25">
      <c r="A158" s="36" t="s">
        <v>307</v>
      </c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</row>
    <row r="159" spans="1:12" x14ac:dyDescent="0.25">
      <c r="A159" s="1"/>
      <c r="B159" s="1"/>
      <c r="C159" s="39" t="s">
        <v>82</v>
      </c>
      <c r="D159" s="39" t="s">
        <v>83</v>
      </c>
      <c r="E159" s="39" t="s">
        <v>84</v>
      </c>
      <c r="F159" s="39" t="s">
        <v>85</v>
      </c>
      <c r="G159" s="1"/>
      <c r="H159" s="40" t="s">
        <v>86</v>
      </c>
      <c r="I159" s="1"/>
      <c r="J159" s="1"/>
      <c r="K159" s="40" t="s">
        <v>87</v>
      </c>
      <c r="L159" s="1"/>
    </row>
    <row r="161" spans="1:11" x14ac:dyDescent="0.25">
      <c r="A161" s="36" t="s">
        <v>308</v>
      </c>
      <c r="B161" s="1"/>
      <c r="C161" s="1"/>
      <c r="D161" s="1"/>
      <c r="E161" s="1"/>
      <c r="F161" s="1"/>
      <c r="G161" s="1"/>
      <c r="H161" s="1"/>
      <c r="I161" s="1"/>
      <c r="J161" s="1"/>
      <c r="K161" s="1"/>
    </row>
    <row r="162" spans="1:11" x14ac:dyDescent="0.25">
      <c r="A162" s="1"/>
      <c r="B162" s="1"/>
      <c r="C162" s="39" t="s">
        <v>82</v>
      </c>
      <c r="D162" s="39" t="s">
        <v>83</v>
      </c>
      <c r="E162" s="39" t="s">
        <v>84</v>
      </c>
      <c r="F162" s="39" t="s">
        <v>85</v>
      </c>
      <c r="G162" s="1"/>
      <c r="H162" s="40" t="s">
        <v>86</v>
      </c>
      <c r="I162" s="1"/>
      <c r="J162" s="1"/>
      <c r="K162" s="40" t="s">
        <v>87</v>
      </c>
    </row>
    <row r="164" spans="1:11" x14ac:dyDescent="0.25">
      <c r="A164" s="36" t="s">
        <v>309</v>
      </c>
      <c r="B164" s="1"/>
      <c r="C164" s="1"/>
      <c r="D164" s="1"/>
      <c r="E164" s="1"/>
      <c r="F164" s="1"/>
      <c r="G164" s="1"/>
      <c r="H164" s="1"/>
      <c r="I164" s="1"/>
      <c r="J164" s="1"/>
      <c r="K164" s="1"/>
    </row>
    <row r="165" spans="1:11" x14ac:dyDescent="0.25">
      <c r="A165" s="1"/>
      <c r="B165" s="1"/>
      <c r="C165" s="39" t="s">
        <v>82</v>
      </c>
      <c r="D165" s="39" t="s">
        <v>83</v>
      </c>
      <c r="E165" s="39" t="s">
        <v>84</v>
      </c>
      <c r="F165" s="39" t="s">
        <v>85</v>
      </c>
      <c r="G165" s="1"/>
      <c r="H165" s="40" t="s">
        <v>86</v>
      </c>
      <c r="I165" s="1"/>
      <c r="J165" s="1"/>
      <c r="K165" s="40" t="s">
        <v>87</v>
      </c>
    </row>
    <row r="167" spans="1:11" x14ac:dyDescent="0.25">
      <c r="A167" s="36" t="s">
        <v>310</v>
      </c>
      <c r="B167" s="1"/>
      <c r="C167" s="1"/>
      <c r="D167" s="1"/>
      <c r="E167" s="1"/>
      <c r="F167" s="1"/>
      <c r="G167" s="1"/>
      <c r="H167" s="1"/>
      <c r="I167" s="1"/>
      <c r="J167" s="1"/>
      <c r="K167" s="1"/>
    </row>
    <row r="168" spans="1:11" x14ac:dyDescent="0.25">
      <c r="A168" s="1"/>
      <c r="B168" s="1"/>
      <c r="C168" s="39" t="s">
        <v>82</v>
      </c>
      <c r="D168" s="39" t="s">
        <v>83</v>
      </c>
      <c r="E168" s="39" t="s">
        <v>84</v>
      </c>
      <c r="F168" s="39" t="s">
        <v>85</v>
      </c>
      <c r="G168" s="1"/>
      <c r="H168" s="40" t="s">
        <v>86</v>
      </c>
      <c r="I168" s="1"/>
      <c r="J168" s="1"/>
      <c r="K168" s="40" t="s">
        <v>87</v>
      </c>
    </row>
    <row r="170" spans="1:11" x14ac:dyDescent="0.25">
      <c r="A170" s="36" t="s">
        <v>311</v>
      </c>
      <c r="B170" s="1"/>
      <c r="C170" s="1"/>
      <c r="D170" s="1"/>
      <c r="E170" s="1"/>
      <c r="F170" s="1"/>
      <c r="G170" s="1"/>
      <c r="H170" s="1"/>
      <c r="I170" s="1"/>
      <c r="J170" s="1"/>
      <c r="K170" s="1"/>
    </row>
    <row r="171" spans="1:11" x14ac:dyDescent="0.25">
      <c r="A171" s="1"/>
      <c r="B171" s="1"/>
      <c r="C171" s="39" t="s">
        <v>82</v>
      </c>
      <c r="D171" s="39" t="s">
        <v>83</v>
      </c>
      <c r="E171" s="39" t="s">
        <v>84</v>
      </c>
      <c r="F171" s="39" t="s">
        <v>85</v>
      </c>
      <c r="G171" s="1"/>
      <c r="H171" s="40" t="s">
        <v>86</v>
      </c>
      <c r="I171" s="1"/>
      <c r="J171" s="1"/>
      <c r="K171" s="40" t="s">
        <v>87</v>
      </c>
    </row>
    <row r="173" spans="1:11" x14ac:dyDescent="0.25">
      <c r="A173" s="36" t="s">
        <v>312</v>
      </c>
      <c r="B173" s="1"/>
      <c r="C173" s="1"/>
      <c r="D173" s="1"/>
      <c r="E173" s="1"/>
      <c r="F173" s="1"/>
      <c r="G173" s="1"/>
      <c r="H173" s="1"/>
      <c r="I173" s="1"/>
      <c r="J173" s="1"/>
      <c r="K173" s="1"/>
    </row>
    <row r="174" spans="1:11" x14ac:dyDescent="0.25">
      <c r="A174" s="1"/>
      <c r="B174" s="1"/>
      <c r="C174" s="39" t="s">
        <v>82</v>
      </c>
      <c r="D174" s="39" t="s">
        <v>83</v>
      </c>
      <c r="E174" s="39" t="s">
        <v>84</v>
      </c>
      <c r="F174" s="39" t="s">
        <v>85</v>
      </c>
      <c r="G174" s="1"/>
      <c r="H174" s="40" t="s">
        <v>86</v>
      </c>
      <c r="I174" s="1"/>
      <c r="J174" s="1"/>
      <c r="K174" s="40" t="s">
        <v>87</v>
      </c>
    </row>
    <row r="176" spans="1:11" x14ac:dyDescent="0.25">
      <c r="A176" s="36" t="s">
        <v>322</v>
      </c>
      <c r="B176" s="1"/>
      <c r="C176" s="1"/>
      <c r="D176" s="1"/>
      <c r="E176" s="1"/>
      <c r="F176" s="1"/>
      <c r="G176" s="1"/>
      <c r="H176" s="1"/>
      <c r="I176" s="1"/>
      <c r="J176" s="1"/>
      <c r="K176" s="1"/>
    </row>
    <row r="177" spans="1:12" x14ac:dyDescent="0.25">
      <c r="A177" s="1"/>
      <c r="B177" s="1"/>
      <c r="C177" s="39" t="s">
        <v>82</v>
      </c>
      <c r="D177" s="39" t="s">
        <v>83</v>
      </c>
      <c r="E177" s="39" t="s">
        <v>84</v>
      </c>
      <c r="F177" s="39" t="s">
        <v>85</v>
      </c>
      <c r="G177" s="1"/>
      <c r="H177" s="40" t="s">
        <v>86</v>
      </c>
      <c r="I177" s="1"/>
      <c r="J177" s="1"/>
      <c r="K177" s="40" t="s">
        <v>87</v>
      </c>
      <c r="L177" s="1"/>
    </row>
    <row r="178" spans="1:12" x14ac:dyDescent="0.25">
      <c r="A178" s="41">
        <v>1</v>
      </c>
      <c r="B178" s="1" t="s">
        <v>62</v>
      </c>
      <c r="C178" s="41">
        <v>10</v>
      </c>
      <c r="D178" s="41">
        <v>9</v>
      </c>
      <c r="E178" s="41">
        <v>0</v>
      </c>
      <c r="F178" s="41">
        <v>1</v>
      </c>
      <c r="G178" s="41">
        <v>382</v>
      </c>
      <c r="H178" s="1" t="s">
        <v>89</v>
      </c>
      <c r="I178" s="42">
        <v>211</v>
      </c>
      <c r="J178" s="41">
        <v>18</v>
      </c>
      <c r="K178" s="1" t="s">
        <v>89</v>
      </c>
      <c r="L178" s="42">
        <v>2</v>
      </c>
    </row>
    <row r="179" spans="1:12" x14ac:dyDescent="0.25">
      <c r="A179" s="41">
        <v>2</v>
      </c>
      <c r="B179" s="1" t="s">
        <v>19</v>
      </c>
      <c r="C179" s="41">
        <v>10</v>
      </c>
      <c r="D179" s="41">
        <v>8</v>
      </c>
      <c r="E179" s="41">
        <v>0</v>
      </c>
      <c r="F179" s="41">
        <v>2</v>
      </c>
      <c r="G179" s="41">
        <v>327</v>
      </c>
      <c r="H179" s="1" t="s">
        <v>89</v>
      </c>
      <c r="I179" s="42">
        <v>205</v>
      </c>
      <c r="J179" s="41">
        <v>16</v>
      </c>
      <c r="K179" s="1" t="s">
        <v>89</v>
      </c>
      <c r="L179" s="42">
        <v>4</v>
      </c>
    </row>
    <row r="180" spans="1:12" x14ac:dyDescent="0.25">
      <c r="A180" s="41">
        <v>3</v>
      </c>
      <c r="B180" s="1" t="s">
        <v>22</v>
      </c>
      <c r="C180" s="41">
        <v>10</v>
      </c>
      <c r="D180" s="41">
        <v>5</v>
      </c>
      <c r="E180" s="41">
        <v>1</v>
      </c>
      <c r="F180" s="41">
        <v>4</v>
      </c>
      <c r="G180" s="41">
        <v>277</v>
      </c>
      <c r="H180" s="1" t="s">
        <v>89</v>
      </c>
      <c r="I180" s="42">
        <v>320</v>
      </c>
      <c r="J180" s="41">
        <v>11</v>
      </c>
      <c r="K180" s="1" t="s">
        <v>89</v>
      </c>
      <c r="L180" s="42">
        <v>9</v>
      </c>
    </row>
    <row r="181" spans="1:12" x14ac:dyDescent="0.25">
      <c r="A181" s="41">
        <v>4</v>
      </c>
      <c r="B181" s="1" t="s">
        <v>291</v>
      </c>
      <c r="C181" s="41">
        <v>10</v>
      </c>
      <c r="D181" s="41">
        <v>5</v>
      </c>
      <c r="E181" s="41">
        <v>0</v>
      </c>
      <c r="F181" s="41">
        <v>5</v>
      </c>
      <c r="G181" s="41">
        <v>316</v>
      </c>
      <c r="H181" s="1" t="s">
        <v>89</v>
      </c>
      <c r="I181" s="42">
        <v>319</v>
      </c>
      <c r="J181" s="41">
        <v>10</v>
      </c>
      <c r="K181" s="1" t="s">
        <v>89</v>
      </c>
      <c r="L181" s="42">
        <v>10</v>
      </c>
    </row>
    <row r="182" spans="1:12" x14ac:dyDescent="0.25">
      <c r="A182" s="41">
        <v>5</v>
      </c>
      <c r="B182" s="1" t="s">
        <v>33</v>
      </c>
      <c r="C182" s="41">
        <v>10</v>
      </c>
      <c r="D182" s="41">
        <v>1</v>
      </c>
      <c r="E182" s="41">
        <v>1</v>
      </c>
      <c r="F182" s="41">
        <v>8</v>
      </c>
      <c r="G182" s="41">
        <v>177</v>
      </c>
      <c r="H182" s="1" t="s">
        <v>89</v>
      </c>
      <c r="I182" s="42">
        <v>323</v>
      </c>
      <c r="J182" s="41">
        <v>3</v>
      </c>
      <c r="K182" s="1" t="s">
        <v>89</v>
      </c>
      <c r="L182" s="42">
        <v>17</v>
      </c>
    </row>
    <row r="183" spans="1:12" x14ac:dyDescent="0.25">
      <c r="A183" s="41">
        <v>6</v>
      </c>
      <c r="B183" s="1" t="s">
        <v>48</v>
      </c>
      <c r="C183" s="41">
        <v>10</v>
      </c>
      <c r="D183" s="41">
        <v>1</v>
      </c>
      <c r="E183" s="41">
        <v>0</v>
      </c>
      <c r="F183" s="41">
        <v>9</v>
      </c>
      <c r="G183" s="41">
        <v>181</v>
      </c>
      <c r="H183" s="1" t="s">
        <v>89</v>
      </c>
      <c r="I183" s="42">
        <v>282</v>
      </c>
      <c r="J183" s="41">
        <v>2</v>
      </c>
      <c r="K183" s="1" t="s">
        <v>89</v>
      </c>
      <c r="L183" s="42">
        <v>18</v>
      </c>
    </row>
    <row r="185" spans="1:12" x14ac:dyDescent="0.25">
      <c r="A185" s="36" t="s">
        <v>323</v>
      </c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</row>
    <row r="186" spans="1:12" x14ac:dyDescent="0.25">
      <c r="A186" s="1"/>
      <c r="B186" s="1"/>
      <c r="C186" s="39" t="s">
        <v>82</v>
      </c>
      <c r="D186" s="39" t="s">
        <v>83</v>
      </c>
      <c r="E186" s="39" t="s">
        <v>84</v>
      </c>
      <c r="F186" s="39" t="s">
        <v>85</v>
      </c>
      <c r="G186" s="1"/>
      <c r="H186" s="40" t="s">
        <v>86</v>
      </c>
      <c r="I186" s="1"/>
      <c r="J186" s="1"/>
      <c r="K186" s="40" t="s">
        <v>87</v>
      </c>
      <c r="L186" s="1"/>
    </row>
    <row r="187" spans="1:12" x14ac:dyDescent="0.25">
      <c r="A187" s="41">
        <v>1</v>
      </c>
      <c r="B187" s="1" t="s">
        <v>75</v>
      </c>
      <c r="C187" s="41">
        <v>6</v>
      </c>
      <c r="D187" s="41">
        <v>6</v>
      </c>
      <c r="E187" s="41">
        <v>0</v>
      </c>
      <c r="F187" s="41">
        <v>0</v>
      </c>
      <c r="G187" s="41">
        <v>294</v>
      </c>
      <c r="H187" s="1" t="s">
        <v>89</v>
      </c>
      <c r="I187" s="42">
        <v>114</v>
      </c>
      <c r="J187" s="41">
        <v>12</v>
      </c>
      <c r="K187" s="1" t="s">
        <v>89</v>
      </c>
      <c r="L187" s="42">
        <v>0</v>
      </c>
    </row>
    <row r="188" spans="1:12" x14ac:dyDescent="0.25">
      <c r="A188" s="41">
        <v>2</v>
      </c>
      <c r="B188" s="1" t="s">
        <v>69</v>
      </c>
      <c r="C188" s="41">
        <v>6</v>
      </c>
      <c r="D188" s="41">
        <v>5</v>
      </c>
      <c r="E188" s="41">
        <v>0</v>
      </c>
      <c r="F188" s="41">
        <v>1</v>
      </c>
      <c r="G188" s="41">
        <v>190</v>
      </c>
      <c r="H188" s="1" t="s">
        <v>89</v>
      </c>
      <c r="I188" s="42">
        <v>130</v>
      </c>
      <c r="J188" s="41">
        <v>10</v>
      </c>
      <c r="K188" s="1" t="s">
        <v>89</v>
      </c>
      <c r="L188" s="42">
        <v>2</v>
      </c>
    </row>
    <row r="189" spans="1:12" x14ac:dyDescent="0.25">
      <c r="A189" s="41">
        <v>3</v>
      </c>
      <c r="B189" s="1" t="s">
        <v>72</v>
      </c>
      <c r="C189" s="41">
        <v>6</v>
      </c>
      <c r="D189" s="41">
        <v>4</v>
      </c>
      <c r="E189" s="41">
        <v>0</v>
      </c>
      <c r="F189" s="41">
        <v>2</v>
      </c>
      <c r="G189" s="41">
        <v>248</v>
      </c>
      <c r="H189" s="1" t="s">
        <v>89</v>
      </c>
      <c r="I189" s="42">
        <v>126</v>
      </c>
      <c r="J189" s="41">
        <v>8</v>
      </c>
      <c r="K189" s="1" t="s">
        <v>89</v>
      </c>
      <c r="L189" s="42">
        <v>4</v>
      </c>
    </row>
    <row r="190" spans="1:12" x14ac:dyDescent="0.25">
      <c r="A190" s="41">
        <v>4</v>
      </c>
      <c r="B190" s="1" t="s">
        <v>298</v>
      </c>
      <c r="C190" s="41">
        <v>6</v>
      </c>
      <c r="D190" s="41">
        <v>2</v>
      </c>
      <c r="E190" s="41">
        <v>1</v>
      </c>
      <c r="F190" s="41">
        <v>3</v>
      </c>
      <c r="G190" s="41">
        <v>157</v>
      </c>
      <c r="H190" s="1" t="s">
        <v>89</v>
      </c>
      <c r="I190" s="42">
        <v>195</v>
      </c>
      <c r="J190" s="41">
        <v>5</v>
      </c>
      <c r="K190" s="1" t="s">
        <v>89</v>
      </c>
      <c r="L190" s="42">
        <v>7</v>
      </c>
    </row>
    <row r="191" spans="1:12" x14ac:dyDescent="0.25">
      <c r="A191" s="41">
        <v>5</v>
      </c>
      <c r="B191" s="1" t="s">
        <v>295</v>
      </c>
      <c r="C191" s="41">
        <v>6</v>
      </c>
      <c r="D191" s="41">
        <v>2</v>
      </c>
      <c r="E191" s="41">
        <v>0</v>
      </c>
      <c r="F191" s="41">
        <v>4</v>
      </c>
      <c r="G191" s="41">
        <v>142</v>
      </c>
      <c r="H191" s="1" t="s">
        <v>89</v>
      </c>
      <c r="I191" s="42">
        <v>198</v>
      </c>
      <c r="J191" s="41">
        <v>4</v>
      </c>
      <c r="K191" s="1" t="s">
        <v>89</v>
      </c>
      <c r="L191" s="42">
        <v>8</v>
      </c>
    </row>
    <row r="192" spans="1:12" x14ac:dyDescent="0.25">
      <c r="A192" s="41">
        <v>6</v>
      </c>
      <c r="B192" s="1" t="s">
        <v>30</v>
      </c>
      <c r="C192" s="41">
        <v>6</v>
      </c>
      <c r="D192" s="41">
        <v>1</v>
      </c>
      <c r="E192" s="41">
        <v>1</v>
      </c>
      <c r="F192" s="41">
        <v>4</v>
      </c>
      <c r="G192" s="41">
        <v>125</v>
      </c>
      <c r="H192" s="1" t="s">
        <v>89</v>
      </c>
      <c r="I192" s="42">
        <v>205</v>
      </c>
      <c r="J192" s="41">
        <v>3</v>
      </c>
      <c r="K192" s="1" t="s">
        <v>89</v>
      </c>
      <c r="L192" s="42">
        <v>9</v>
      </c>
    </row>
    <row r="193" spans="1:12" x14ac:dyDescent="0.25">
      <c r="A193" s="41">
        <v>7</v>
      </c>
      <c r="B193" s="1" t="s">
        <v>40</v>
      </c>
      <c r="C193" s="41">
        <v>6</v>
      </c>
      <c r="D193" s="41">
        <v>0</v>
      </c>
      <c r="E193" s="41">
        <v>0</v>
      </c>
      <c r="F193" s="41">
        <v>6</v>
      </c>
      <c r="G193" s="41">
        <v>92</v>
      </c>
      <c r="H193" s="1" t="s">
        <v>89</v>
      </c>
      <c r="I193" s="42">
        <v>280</v>
      </c>
      <c r="J193" s="41">
        <v>0</v>
      </c>
      <c r="K193" s="1" t="s">
        <v>89</v>
      </c>
      <c r="L193" s="42">
        <v>12</v>
      </c>
    </row>
    <row r="195" spans="1:12" x14ac:dyDescent="0.25">
      <c r="A195" s="36" t="s">
        <v>324</v>
      </c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</row>
    <row r="196" spans="1:12" x14ac:dyDescent="0.25">
      <c r="A196" s="1"/>
      <c r="B196" s="1"/>
      <c r="C196" s="39" t="s">
        <v>82</v>
      </c>
      <c r="D196" s="39" t="s">
        <v>83</v>
      </c>
      <c r="E196" s="39" t="s">
        <v>84</v>
      </c>
      <c r="F196" s="39" t="s">
        <v>85</v>
      </c>
      <c r="G196" s="1"/>
      <c r="H196" s="40" t="s">
        <v>86</v>
      </c>
      <c r="I196" s="1"/>
      <c r="J196" s="1"/>
      <c r="K196" s="40" t="s">
        <v>87</v>
      </c>
      <c r="L196" s="1"/>
    </row>
    <row r="197" spans="1:12" x14ac:dyDescent="0.25">
      <c r="A197" s="41">
        <v>1</v>
      </c>
      <c r="B197" s="1" t="s">
        <v>24</v>
      </c>
      <c r="C197" s="41">
        <v>10</v>
      </c>
      <c r="D197" s="41">
        <v>10</v>
      </c>
      <c r="E197" s="41">
        <v>0</v>
      </c>
      <c r="F197" s="41">
        <v>0</v>
      </c>
      <c r="G197" s="41">
        <v>406</v>
      </c>
      <c r="H197" s="1" t="s">
        <v>89</v>
      </c>
      <c r="I197" s="42">
        <v>152</v>
      </c>
      <c r="J197" s="41">
        <v>20</v>
      </c>
      <c r="K197" s="1" t="s">
        <v>89</v>
      </c>
      <c r="L197" s="42">
        <v>0</v>
      </c>
    </row>
    <row r="198" spans="1:12" x14ac:dyDescent="0.25">
      <c r="A198" s="41">
        <v>2</v>
      </c>
      <c r="B198" s="1" t="s">
        <v>293</v>
      </c>
      <c r="C198" s="41">
        <v>10</v>
      </c>
      <c r="D198" s="41">
        <v>6</v>
      </c>
      <c r="E198" s="41">
        <v>0</v>
      </c>
      <c r="F198" s="41">
        <v>4</v>
      </c>
      <c r="G198" s="41">
        <v>241</v>
      </c>
      <c r="H198" s="1" t="s">
        <v>89</v>
      </c>
      <c r="I198" s="42">
        <v>251</v>
      </c>
      <c r="J198" s="41">
        <v>12</v>
      </c>
      <c r="K198" s="1" t="s">
        <v>89</v>
      </c>
      <c r="L198" s="42">
        <v>8</v>
      </c>
    </row>
    <row r="199" spans="1:12" x14ac:dyDescent="0.25">
      <c r="A199" s="41">
        <v>3</v>
      </c>
      <c r="B199" s="1" t="s">
        <v>291</v>
      </c>
      <c r="C199" s="41">
        <v>10</v>
      </c>
      <c r="D199" s="41">
        <v>5</v>
      </c>
      <c r="E199" s="41">
        <v>1</v>
      </c>
      <c r="F199" s="41">
        <v>4</v>
      </c>
      <c r="G199" s="41">
        <v>202</v>
      </c>
      <c r="H199" s="1" t="s">
        <v>89</v>
      </c>
      <c r="I199" s="42">
        <v>234</v>
      </c>
      <c r="J199" s="41">
        <v>11</v>
      </c>
      <c r="K199" s="1" t="s">
        <v>89</v>
      </c>
      <c r="L199" s="42">
        <v>9</v>
      </c>
    </row>
    <row r="200" spans="1:12" x14ac:dyDescent="0.25">
      <c r="A200" s="41">
        <v>4</v>
      </c>
      <c r="B200" s="1" t="s">
        <v>19</v>
      </c>
      <c r="C200" s="41">
        <v>10</v>
      </c>
      <c r="D200" s="41">
        <v>5</v>
      </c>
      <c r="E200" s="41">
        <v>0</v>
      </c>
      <c r="F200" s="41">
        <v>5</v>
      </c>
      <c r="G200" s="41">
        <v>208</v>
      </c>
      <c r="H200" s="1" t="s">
        <v>89</v>
      </c>
      <c r="I200" s="42">
        <v>226</v>
      </c>
      <c r="J200" s="41">
        <v>10</v>
      </c>
      <c r="K200" s="1" t="s">
        <v>89</v>
      </c>
      <c r="L200" s="42">
        <v>10</v>
      </c>
    </row>
    <row r="201" spans="1:12" x14ac:dyDescent="0.25">
      <c r="A201" s="41">
        <v>5</v>
      </c>
      <c r="B201" s="1" t="s">
        <v>22</v>
      </c>
      <c r="C201" s="41">
        <v>10</v>
      </c>
      <c r="D201" s="41">
        <v>2</v>
      </c>
      <c r="E201" s="41">
        <v>2</v>
      </c>
      <c r="F201" s="41">
        <v>6</v>
      </c>
      <c r="G201" s="41">
        <v>146</v>
      </c>
      <c r="H201" s="1" t="s">
        <v>89</v>
      </c>
      <c r="I201" s="42">
        <v>237</v>
      </c>
      <c r="J201" s="41">
        <v>6</v>
      </c>
      <c r="K201" s="1" t="s">
        <v>89</v>
      </c>
      <c r="L201" s="42">
        <v>14</v>
      </c>
    </row>
    <row r="202" spans="1:12" x14ac:dyDescent="0.25">
      <c r="A202" s="41">
        <v>6</v>
      </c>
      <c r="B202" s="1" t="s">
        <v>56</v>
      </c>
      <c r="C202" s="41">
        <v>10</v>
      </c>
      <c r="D202" s="41">
        <v>0</v>
      </c>
      <c r="E202" s="41">
        <v>1</v>
      </c>
      <c r="F202" s="41">
        <v>9</v>
      </c>
      <c r="G202" s="41">
        <v>140</v>
      </c>
      <c r="H202" s="1" t="s">
        <v>89</v>
      </c>
      <c r="I202" s="42">
        <v>243</v>
      </c>
      <c r="J202" s="41">
        <v>1</v>
      </c>
      <c r="K202" s="1" t="s">
        <v>89</v>
      </c>
      <c r="L202" s="42">
        <v>19</v>
      </c>
    </row>
    <row r="204" spans="1:12" x14ac:dyDescent="0.25">
      <c r="A204" s="36" t="s">
        <v>325</v>
      </c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</row>
    <row r="205" spans="1:12" x14ac:dyDescent="0.25">
      <c r="A205" s="1"/>
      <c r="B205" s="1"/>
      <c r="C205" s="39" t="s">
        <v>82</v>
      </c>
      <c r="D205" s="39" t="s">
        <v>83</v>
      </c>
      <c r="E205" s="39" t="s">
        <v>84</v>
      </c>
      <c r="F205" s="39" t="s">
        <v>85</v>
      </c>
      <c r="G205" s="1"/>
      <c r="H205" s="40" t="s">
        <v>86</v>
      </c>
      <c r="I205" s="1"/>
      <c r="J205" s="1"/>
      <c r="K205" s="40" t="s">
        <v>87</v>
      </c>
      <c r="L205" s="1"/>
    </row>
    <row r="206" spans="1:12" x14ac:dyDescent="0.25">
      <c r="A206" s="41">
        <v>1</v>
      </c>
      <c r="B206" s="1" t="s">
        <v>75</v>
      </c>
      <c r="C206" s="41">
        <v>8</v>
      </c>
      <c r="D206" s="41">
        <v>7</v>
      </c>
      <c r="E206" s="41">
        <v>1</v>
      </c>
      <c r="F206" s="41">
        <v>0</v>
      </c>
      <c r="G206" s="41">
        <v>271</v>
      </c>
      <c r="H206" s="1" t="s">
        <v>89</v>
      </c>
      <c r="I206" s="42">
        <v>144</v>
      </c>
      <c r="J206" s="41">
        <v>15</v>
      </c>
      <c r="K206" s="1" t="s">
        <v>89</v>
      </c>
      <c r="L206" s="42">
        <v>1</v>
      </c>
    </row>
    <row r="207" spans="1:12" x14ac:dyDescent="0.25">
      <c r="A207" s="41">
        <v>2</v>
      </c>
      <c r="B207" s="1" t="s">
        <v>292</v>
      </c>
      <c r="C207" s="41">
        <v>8</v>
      </c>
      <c r="D207" s="41">
        <v>5</v>
      </c>
      <c r="E207" s="41">
        <v>1</v>
      </c>
      <c r="F207" s="41">
        <v>2</v>
      </c>
      <c r="G207" s="41">
        <v>225</v>
      </c>
      <c r="H207" s="1" t="s">
        <v>89</v>
      </c>
      <c r="I207" s="42">
        <v>122</v>
      </c>
      <c r="J207" s="41">
        <v>11</v>
      </c>
      <c r="K207" s="1" t="s">
        <v>89</v>
      </c>
      <c r="L207" s="42">
        <v>5</v>
      </c>
    </row>
    <row r="208" spans="1:12" x14ac:dyDescent="0.25">
      <c r="A208" s="41">
        <v>3</v>
      </c>
      <c r="B208" s="1" t="s">
        <v>72</v>
      </c>
      <c r="C208" s="41">
        <v>8</v>
      </c>
      <c r="D208" s="41">
        <v>3</v>
      </c>
      <c r="E208" s="41">
        <v>0</v>
      </c>
      <c r="F208" s="41">
        <v>5</v>
      </c>
      <c r="G208" s="41">
        <v>135</v>
      </c>
      <c r="H208" s="1" t="s">
        <v>89</v>
      </c>
      <c r="I208" s="42">
        <v>214</v>
      </c>
      <c r="J208" s="41">
        <v>6</v>
      </c>
      <c r="K208" s="1" t="s">
        <v>89</v>
      </c>
      <c r="L208" s="42">
        <v>10</v>
      </c>
    </row>
    <row r="209" spans="1:12" x14ac:dyDescent="0.25">
      <c r="A209" s="41">
        <v>4</v>
      </c>
      <c r="B209" s="1" t="s">
        <v>30</v>
      </c>
      <c r="C209" s="41">
        <v>8</v>
      </c>
      <c r="D209" s="41">
        <v>2</v>
      </c>
      <c r="E209" s="41">
        <v>1</v>
      </c>
      <c r="F209" s="41">
        <v>5</v>
      </c>
      <c r="G209" s="41">
        <v>135</v>
      </c>
      <c r="H209" s="1" t="s">
        <v>89</v>
      </c>
      <c r="I209" s="42">
        <v>204</v>
      </c>
      <c r="J209" s="41">
        <v>5</v>
      </c>
      <c r="K209" s="1" t="s">
        <v>89</v>
      </c>
      <c r="L209" s="42">
        <v>11</v>
      </c>
    </row>
    <row r="210" spans="1:12" x14ac:dyDescent="0.25">
      <c r="A210" s="41">
        <v>5</v>
      </c>
      <c r="B210" s="1" t="s">
        <v>69</v>
      </c>
      <c r="C210" s="41">
        <v>8</v>
      </c>
      <c r="D210" s="41">
        <v>1</v>
      </c>
      <c r="E210" s="41">
        <v>1</v>
      </c>
      <c r="F210" s="41">
        <v>6</v>
      </c>
      <c r="G210" s="41">
        <v>100</v>
      </c>
      <c r="H210" s="1" t="s">
        <v>89</v>
      </c>
      <c r="I210" s="42">
        <v>182</v>
      </c>
      <c r="J210" s="41">
        <v>3</v>
      </c>
      <c r="K210" s="1" t="s">
        <v>89</v>
      </c>
      <c r="L210" s="42">
        <v>13</v>
      </c>
    </row>
    <row r="212" spans="1:12" x14ac:dyDescent="0.25">
      <c r="A212" s="36" t="s">
        <v>326</v>
      </c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</row>
    <row r="213" spans="1:12" x14ac:dyDescent="0.25">
      <c r="A213" s="1"/>
      <c r="B213" s="1"/>
      <c r="C213" s="39" t="s">
        <v>82</v>
      </c>
      <c r="D213" s="39" t="s">
        <v>83</v>
      </c>
      <c r="E213" s="39" t="s">
        <v>84</v>
      </c>
      <c r="F213" s="39" t="s">
        <v>85</v>
      </c>
      <c r="G213" s="1"/>
      <c r="H213" s="40" t="s">
        <v>86</v>
      </c>
      <c r="I213" s="1"/>
      <c r="J213" s="1"/>
      <c r="K213" s="40" t="s">
        <v>87</v>
      </c>
      <c r="L213" s="1"/>
    </row>
    <row r="214" spans="1:12" x14ac:dyDescent="0.25">
      <c r="A214" s="41">
        <v>1</v>
      </c>
      <c r="B214" s="1" t="s">
        <v>24</v>
      </c>
      <c r="C214" s="41">
        <v>7</v>
      </c>
      <c r="D214" s="41">
        <v>6</v>
      </c>
      <c r="E214" s="41">
        <v>1</v>
      </c>
      <c r="F214" s="41">
        <v>0</v>
      </c>
      <c r="G214" s="41">
        <v>184</v>
      </c>
      <c r="H214" s="1" t="s">
        <v>89</v>
      </c>
      <c r="I214" s="42">
        <v>96</v>
      </c>
      <c r="J214" s="41">
        <v>13</v>
      </c>
      <c r="K214" s="1" t="s">
        <v>89</v>
      </c>
      <c r="L214" s="42">
        <v>1</v>
      </c>
    </row>
    <row r="215" spans="1:12" x14ac:dyDescent="0.25">
      <c r="A215" s="41">
        <v>2</v>
      </c>
      <c r="B215" s="1" t="s">
        <v>19</v>
      </c>
      <c r="C215" s="41">
        <v>7</v>
      </c>
      <c r="D215" s="41">
        <v>5</v>
      </c>
      <c r="E215" s="41">
        <v>1</v>
      </c>
      <c r="F215" s="41">
        <v>1</v>
      </c>
      <c r="G215" s="41">
        <v>224</v>
      </c>
      <c r="H215" s="1" t="s">
        <v>89</v>
      </c>
      <c r="I215" s="42">
        <v>120</v>
      </c>
      <c r="J215" s="41">
        <v>11</v>
      </c>
      <c r="K215" s="1" t="s">
        <v>89</v>
      </c>
      <c r="L215" s="42">
        <v>3</v>
      </c>
    </row>
    <row r="216" spans="1:12" x14ac:dyDescent="0.25">
      <c r="A216" s="1"/>
      <c r="B216" s="1" t="s">
        <v>298</v>
      </c>
      <c r="C216" s="41">
        <v>7</v>
      </c>
      <c r="D216" s="41">
        <v>5</v>
      </c>
      <c r="E216" s="41">
        <v>1</v>
      </c>
      <c r="F216" s="41">
        <v>1</v>
      </c>
      <c r="G216" s="41">
        <v>164</v>
      </c>
      <c r="H216" s="1" t="s">
        <v>89</v>
      </c>
      <c r="I216" s="42">
        <v>114</v>
      </c>
      <c r="J216" s="41">
        <v>11</v>
      </c>
      <c r="K216" s="1" t="s">
        <v>89</v>
      </c>
      <c r="L216" s="42">
        <v>3</v>
      </c>
    </row>
    <row r="217" spans="1:12" x14ac:dyDescent="0.25">
      <c r="A217" s="41">
        <v>4</v>
      </c>
      <c r="B217" s="1" t="s">
        <v>48</v>
      </c>
      <c r="C217" s="41">
        <v>7</v>
      </c>
      <c r="D217" s="41">
        <v>4</v>
      </c>
      <c r="E217" s="41">
        <v>1</v>
      </c>
      <c r="F217" s="41">
        <v>2</v>
      </c>
      <c r="G217" s="41">
        <v>141</v>
      </c>
      <c r="H217" s="1" t="s">
        <v>89</v>
      </c>
      <c r="I217" s="42">
        <v>98</v>
      </c>
      <c r="J217" s="41">
        <v>9</v>
      </c>
      <c r="K217" s="1" t="s">
        <v>89</v>
      </c>
      <c r="L217" s="42">
        <v>5</v>
      </c>
    </row>
    <row r="218" spans="1:12" x14ac:dyDescent="0.25">
      <c r="A218" s="41">
        <v>5</v>
      </c>
      <c r="B218" s="1" t="s">
        <v>22</v>
      </c>
      <c r="C218" s="41">
        <v>7</v>
      </c>
      <c r="D218" s="41">
        <v>3</v>
      </c>
      <c r="E218" s="41">
        <v>0</v>
      </c>
      <c r="F218" s="41">
        <v>4</v>
      </c>
      <c r="G218" s="41">
        <v>172</v>
      </c>
      <c r="H218" s="1" t="s">
        <v>89</v>
      </c>
      <c r="I218" s="42">
        <v>132</v>
      </c>
      <c r="J218" s="41">
        <v>6</v>
      </c>
      <c r="K218" s="1" t="s">
        <v>89</v>
      </c>
      <c r="L218" s="42">
        <v>8</v>
      </c>
    </row>
    <row r="219" spans="1:12" x14ac:dyDescent="0.25">
      <c r="A219" s="41">
        <v>6</v>
      </c>
      <c r="B219" s="1" t="s">
        <v>300</v>
      </c>
      <c r="C219" s="41">
        <v>7</v>
      </c>
      <c r="D219" s="41">
        <v>2</v>
      </c>
      <c r="E219" s="41">
        <v>0</v>
      </c>
      <c r="F219" s="41">
        <v>5</v>
      </c>
      <c r="G219" s="41">
        <v>101</v>
      </c>
      <c r="H219" s="1" t="s">
        <v>89</v>
      </c>
      <c r="I219" s="42">
        <v>129</v>
      </c>
      <c r="J219" s="41">
        <v>4</v>
      </c>
      <c r="K219" s="1" t="s">
        <v>89</v>
      </c>
      <c r="L219" s="42">
        <v>10</v>
      </c>
    </row>
    <row r="220" spans="1:12" x14ac:dyDescent="0.25">
      <c r="A220" s="41">
        <v>7</v>
      </c>
      <c r="B220" s="1" t="s">
        <v>303</v>
      </c>
      <c r="C220" s="41">
        <v>7</v>
      </c>
      <c r="D220" s="41">
        <v>1</v>
      </c>
      <c r="E220" s="41">
        <v>0</v>
      </c>
      <c r="F220" s="41">
        <v>6</v>
      </c>
      <c r="G220" s="41">
        <v>111</v>
      </c>
      <c r="H220" s="1" t="s">
        <v>89</v>
      </c>
      <c r="I220" s="42">
        <v>172</v>
      </c>
      <c r="J220" s="41">
        <v>2</v>
      </c>
      <c r="K220" s="1" t="s">
        <v>89</v>
      </c>
      <c r="L220" s="42">
        <v>12</v>
      </c>
    </row>
    <row r="221" spans="1:12" x14ac:dyDescent="0.25">
      <c r="A221" s="41">
        <v>8</v>
      </c>
      <c r="B221" s="1" t="s">
        <v>56</v>
      </c>
      <c r="C221" s="41">
        <v>7</v>
      </c>
      <c r="D221" s="41">
        <v>0</v>
      </c>
      <c r="E221" s="41">
        <v>0</v>
      </c>
      <c r="F221" s="41">
        <v>7</v>
      </c>
      <c r="G221" s="41">
        <v>47</v>
      </c>
      <c r="H221" s="1" t="s">
        <v>89</v>
      </c>
      <c r="I221" s="42">
        <v>283</v>
      </c>
      <c r="J221" s="41">
        <v>0</v>
      </c>
      <c r="K221" s="1" t="s">
        <v>89</v>
      </c>
      <c r="L221" s="42">
        <v>14</v>
      </c>
    </row>
    <row r="223" spans="1:12" x14ac:dyDescent="0.25">
      <c r="A223" s="36" t="s">
        <v>327</v>
      </c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</row>
    <row r="224" spans="1:12" x14ac:dyDescent="0.25">
      <c r="A224" s="1"/>
      <c r="B224" s="1"/>
      <c r="C224" s="39" t="s">
        <v>82</v>
      </c>
      <c r="D224" s="39" t="s">
        <v>83</v>
      </c>
      <c r="E224" s="39" t="s">
        <v>84</v>
      </c>
      <c r="F224" s="39" t="s">
        <v>85</v>
      </c>
      <c r="G224" s="1"/>
      <c r="H224" s="40" t="s">
        <v>86</v>
      </c>
      <c r="I224" s="1"/>
      <c r="J224" s="1"/>
      <c r="K224" s="40" t="s">
        <v>87</v>
      </c>
      <c r="L224" s="1"/>
    </row>
    <row r="225" spans="1:12" x14ac:dyDescent="0.25">
      <c r="A225" s="41">
        <v>1</v>
      </c>
      <c r="B225" s="1" t="s">
        <v>29</v>
      </c>
      <c r="C225" s="41">
        <v>6</v>
      </c>
      <c r="D225" s="41">
        <v>6</v>
      </c>
      <c r="E225" s="41">
        <v>0</v>
      </c>
      <c r="F225" s="41">
        <v>0</v>
      </c>
      <c r="G225" s="41">
        <v>230</v>
      </c>
      <c r="H225" s="1" t="s">
        <v>89</v>
      </c>
      <c r="I225" s="42">
        <v>76</v>
      </c>
      <c r="J225" s="41">
        <v>12</v>
      </c>
      <c r="K225" s="1" t="s">
        <v>89</v>
      </c>
      <c r="L225" s="42">
        <v>0</v>
      </c>
    </row>
    <row r="226" spans="1:12" x14ac:dyDescent="0.25">
      <c r="A226" s="41">
        <v>2</v>
      </c>
      <c r="B226" s="1" t="s">
        <v>41</v>
      </c>
      <c r="C226" s="41">
        <v>6</v>
      </c>
      <c r="D226" s="41">
        <v>5</v>
      </c>
      <c r="E226" s="41">
        <v>0</v>
      </c>
      <c r="F226" s="41">
        <v>1</v>
      </c>
      <c r="G226" s="41">
        <v>158</v>
      </c>
      <c r="H226" s="1" t="s">
        <v>89</v>
      </c>
      <c r="I226" s="42">
        <v>100</v>
      </c>
      <c r="J226" s="41">
        <v>10</v>
      </c>
      <c r="K226" s="1" t="s">
        <v>89</v>
      </c>
      <c r="L226" s="42">
        <v>2</v>
      </c>
    </row>
    <row r="227" spans="1:12" x14ac:dyDescent="0.25">
      <c r="A227" s="41">
        <v>3</v>
      </c>
      <c r="B227" s="1" t="s">
        <v>62</v>
      </c>
      <c r="C227" s="41">
        <v>6</v>
      </c>
      <c r="D227" s="41">
        <v>4</v>
      </c>
      <c r="E227" s="41">
        <v>0</v>
      </c>
      <c r="F227" s="41">
        <v>2</v>
      </c>
      <c r="G227" s="41">
        <v>236</v>
      </c>
      <c r="H227" s="1" t="s">
        <v>89</v>
      </c>
      <c r="I227" s="42">
        <v>143</v>
      </c>
      <c r="J227" s="41">
        <v>8</v>
      </c>
      <c r="K227" s="1" t="s">
        <v>89</v>
      </c>
      <c r="L227" s="42">
        <v>4</v>
      </c>
    </row>
    <row r="228" spans="1:12" x14ac:dyDescent="0.25">
      <c r="A228" s="41">
        <v>4</v>
      </c>
      <c r="B228" s="1" t="s">
        <v>40</v>
      </c>
      <c r="C228" s="41">
        <v>6</v>
      </c>
      <c r="D228" s="41">
        <v>3</v>
      </c>
      <c r="E228" s="41">
        <v>0</v>
      </c>
      <c r="F228" s="41">
        <v>3</v>
      </c>
      <c r="G228" s="41">
        <v>110</v>
      </c>
      <c r="H228" s="1" t="s">
        <v>89</v>
      </c>
      <c r="I228" s="42">
        <v>160</v>
      </c>
      <c r="J228" s="41">
        <v>6</v>
      </c>
      <c r="K228" s="1" t="s">
        <v>89</v>
      </c>
      <c r="L228" s="42">
        <v>6</v>
      </c>
    </row>
    <row r="229" spans="1:12" x14ac:dyDescent="0.25">
      <c r="A229" s="41">
        <v>5</v>
      </c>
      <c r="B229" s="1" t="s">
        <v>295</v>
      </c>
      <c r="C229" s="41">
        <v>6</v>
      </c>
      <c r="D229" s="41">
        <v>2</v>
      </c>
      <c r="E229" s="41">
        <v>0</v>
      </c>
      <c r="F229" s="41">
        <v>4</v>
      </c>
      <c r="G229" s="41">
        <v>89</v>
      </c>
      <c r="H229" s="1" t="s">
        <v>89</v>
      </c>
      <c r="I229" s="42">
        <v>150</v>
      </c>
      <c r="J229" s="41">
        <v>4</v>
      </c>
      <c r="K229" s="1" t="s">
        <v>89</v>
      </c>
      <c r="L229" s="42">
        <v>8</v>
      </c>
    </row>
    <row r="230" spans="1:12" x14ac:dyDescent="0.25">
      <c r="A230" s="41">
        <v>6</v>
      </c>
      <c r="B230" s="1" t="s">
        <v>291</v>
      </c>
      <c r="C230" s="41">
        <v>6</v>
      </c>
      <c r="D230" s="41">
        <v>1</v>
      </c>
      <c r="E230" s="41">
        <v>0</v>
      </c>
      <c r="F230" s="41">
        <v>5</v>
      </c>
      <c r="G230" s="41">
        <v>83</v>
      </c>
      <c r="H230" s="1" t="s">
        <v>89</v>
      </c>
      <c r="I230" s="42">
        <v>179</v>
      </c>
      <c r="J230" s="41">
        <v>2</v>
      </c>
      <c r="K230" s="1" t="s">
        <v>89</v>
      </c>
      <c r="L230" s="42">
        <v>10</v>
      </c>
    </row>
    <row r="231" spans="1:12" x14ac:dyDescent="0.25">
      <c r="A231" s="41">
        <v>7</v>
      </c>
      <c r="B231" s="1" t="s">
        <v>304</v>
      </c>
      <c r="C231" s="41">
        <v>6</v>
      </c>
      <c r="D231" s="41">
        <v>0</v>
      </c>
      <c r="E231" s="41">
        <v>0</v>
      </c>
      <c r="F231" s="41">
        <v>6</v>
      </c>
      <c r="G231" s="41">
        <v>60</v>
      </c>
      <c r="H231" s="1" t="s">
        <v>89</v>
      </c>
      <c r="I231" s="42">
        <v>158</v>
      </c>
      <c r="J231" s="41">
        <v>0</v>
      </c>
      <c r="K231" s="1" t="s">
        <v>89</v>
      </c>
      <c r="L231" s="42">
        <v>12</v>
      </c>
    </row>
    <row r="233" spans="1:12" x14ac:dyDescent="0.25">
      <c r="A233" s="36" t="s">
        <v>328</v>
      </c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</row>
    <row r="234" spans="1:12" x14ac:dyDescent="0.25">
      <c r="A234" s="1"/>
      <c r="B234" s="1"/>
      <c r="C234" s="39" t="s">
        <v>82</v>
      </c>
      <c r="D234" s="39" t="s">
        <v>83</v>
      </c>
      <c r="E234" s="39" t="s">
        <v>84</v>
      </c>
      <c r="F234" s="39" t="s">
        <v>85</v>
      </c>
      <c r="G234" s="1"/>
      <c r="H234" s="40" t="s">
        <v>86</v>
      </c>
      <c r="I234" s="1"/>
      <c r="J234" s="1"/>
      <c r="K234" s="40" t="s">
        <v>87</v>
      </c>
      <c r="L234" s="1"/>
    </row>
    <row r="235" spans="1:12" x14ac:dyDescent="0.25">
      <c r="A235" s="41">
        <v>1</v>
      </c>
      <c r="B235" s="1" t="s">
        <v>75</v>
      </c>
      <c r="C235" s="41">
        <v>6</v>
      </c>
      <c r="D235" s="41">
        <v>5</v>
      </c>
      <c r="E235" s="41">
        <v>1</v>
      </c>
      <c r="F235" s="41">
        <v>0</v>
      </c>
      <c r="G235" s="41">
        <v>176</v>
      </c>
      <c r="H235" s="1" t="s">
        <v>89</v>
      </c>
      <c r="I235" s="42">
        <v>105</v>
      </c>
      <c r="J235" s="41">
        <v>11</v>
      </c>
      <c r="K235" s="1" t="s">
        <v>89</v>
      </c>
      <c r="L235" s="42">
        <v>1</v>
      </c>
    </row>
    <row r="236" spans="1:12" x14ac:dyDescent="0.25">
      <c r="A236" s="41">
        <v>2</v>
      </c>
      <c r="B236" s="1" t="s">
        <v>20</v>
      </c>
      <c r="C236" s="41">
        <v>6</v>
      </c>
      <c r="D236" s="41">
        <v>4</v>
      </c>
      <c r="E236" s="41">
        <v>2</v>
      </c>
      <c r="F236" s="41">
        <v>0</v>
      </c>
      <c r="G236" s="41">
        <v>190</v>
      </c>
      <c r="H236" s="1" t="s">
        <v>89</v>
      </c>
      <c r="I236" s="42">
        <v>97</v>
      </c>
      <c r="J236" s="41">
        <v>10</v>
      </c>
      <c r="K236" s="1" t="s">
        <v>89</v>
      </c>
      <c r="L236" s="42">
        <v>2</v>
      </c>
    </row>
    <row r="237" spans="1:12" x14ac:dyDescent="0.25">
      <c r="A237" s="41">
        <v>3</v>
      </c>
      <c r="B237" s="1" t="s">
        <v>72</v>
      </c>
      <c r="C237" s="41">
        <v>6</v>
      </c>
      <c r="D237" s="41">
        <v>4</v>
      </c>
      <c r="E237" s="41">
        <v>1</v>
      </c>
      <c r="F237" s="41">
        <v>1</v>
      </c>
      <c r="G237" s="41">
        <v>149</v>
      </c>
      <c r="H237" s="1" t="s">
        <v>89</v>
      </c>
      <c r="I237" s="42">
        <v>93</v>
      </c>
      <c r="J237" s="41">
        <v>9</v>
      </c>
      <c r="K237" s="1" t="s">
        <v>89</v>
      </c>
      <c r="L237" s="42">
        <v>3</v>
      </c>
    </row>
    <row r="238" spans="1:12" x14ac:dyDescent="0.25">
      <c r="A238" s="41">
        <v>4</v>
      </c>
      <c r="B238" s="1" t="s">
        <v>33</v>
      </c>
      <c r="C238" s="41">
        <v>6</v>
      </c>
      <c r="D238" s="41">
        <v>3</v>
      </c>
      <c r="E238" s="41">
        <v>0</v>
      </c>
      <c r="F238" s="41">
        <v>3</v>
      </c>
      <c r="G238" s="41">
        <v>115</v>
      </c>
      <c r="H238" s="1" t="s">
        <v>89</v>
      </c>
      <c r="I238" s="42">
        <v>151</v>
      </c>
      <c r="J238" s="41">
        <v>6</v>
      </c>
      <c r="K238" s="1" t="s">
        <v>89</v>
      </c>
      <c r="L238" s="42">
        <v>6</v>
      </c>
    </row>
    <row r="239" spans="1:12" x14ac:dyDescent="0.25">
      <c r="A239" s="41">
        <v>5</v>
      </c>
      <c r="B239" s="1" t="s">
        <v>301</v>
      </c>
      <c r="C239" s="41">
        <v>6</v>
      </c>
      <c r="D239" s="41">
        <v>2</v>
      </c>
      <c r="E239" s="41">
        <v>0</v>
      </c>
      <c r="F239" s="41">
        <v>4</v>
      </c>
      <c r="G239" s="41">
        <v>95</v>
      </c>
      <c r="H239" s="1" t="s">
        <v>89</v>
      </c>
      <c r="I239" s="42">
        <v>150</v>
      </c>
      <c r="J239" s="41">
        <v>4</v>
      </c>
      <c r="K239" s="1" t="s">
        <v>89</v>
      </c>
      <c r="L239" s="42">
        <v>8</v>
      </c>
    </row>
    <row r="240" spans="1:12" x14ac:dyDescent="0.25">
      <c r="A240" s="41">
        <v>6</v>
      </c>
      <c r="B240" s="1" t="s">
        <v>69</v>
      </c>
      <c r="C240" s="41">
        <v>6</v>
      </c>
      <c r="D240" s="41">
        <v>1</v>
      </c>
      <c r="E240" s="41">
        <v>0</v>
      </c>
      <c r="F240" s="41">
        <v>5</v>
      </c>
      <c r="G240" s="41">
        <v>62</v>
      </c>
      <c r="H240" s="1" t="s">
        <v>89</v>
      </c>
      <c r="I240" s="42">
        <v>100</v>
      </c>
      <c r="J240" s="41">
        <v>2</v>
      </c>
      <c r="K240" s="1" t="s">
        <v>89</v>
      </c>
      <c r="L240" s="42">
        <v>10</v>
      </c>
    </row>
    <row r="241" spans="1:12" x14ac:dyDescent="0.25">
      <c r="A241" s="41">
        <v>7</v>
      </c>
      <c r="B241" s="1" t="s">
        <v>292</v>
      </c>
      <c r="C241" s="41">
        <v>6</v>
      </c>
      <c r="D241" s="41">
        <v>0</v>
      </c>
      <c r="E241" s="41">
        <v>0</v>
      </c>
      <c r="F241" s="41">
        <v>6</v>
      </c>
      <c r="G241" s="41">
        <v>83</v>
      </c>
      <c r="H241" s="1" t="s">
        <v>89</v>
      </c>
      <c r="I241" s="42">
        <v>174</v>
      </c>
      <c r="J241" s="41">
        <v>0</v>
      </c>
      <c r="K241" s="1" t="s">
        <v>89</v>
      </c>
      <c r="L241" s="42">
        <v>12</v>
      </c>
    </row>
    <row r="243" spans="1:12" x14ac:dyDescent="0.25">
      <c r="A243" s="36" t="s">
        <v>329</v>
      </c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</row>
    <row r="244" spans="1:12" x14ac:dyDescent="0.25">
      <c r="A244" s="1"/>
      <c r="B244" s="1"/>
      <c r="C244" s="39" t="s">
        <v>82</v>
      </c>
      <c r="D244" s="39" t="s">
        <v>83</v>
      </c>
      <c r="E244" s="39" t="s">
        <v>84</v>
      </c>
      <c r="F244" s="39" t="s">
        <v>85</v>
      </c>
      <c r="G244" s="1"/>
      <c r="H244" s="40" t="s">
        <v>86</v>
      </c>
      <c r="I244" s="1"/>
      <c r="J244" s="1"/>
      <c r="K244" s="40" t="s">
        <v>87</v>
      </c>
      <c r="L244" s="1"/>
    </row>
    <row r="245" spans="1:12" x14ac:dyDescent="0.25">
      <c r="A245" s="41">
        <v>1</v>
      </c>
      <c r="B245" s="1" t="s">
        <v>51</v>
      </c>
      <c r="C245" s="41">
        <v>10</v>
      </c>
      <c r="D245" s="41">
        <v>10</v>
      </c>
      <c r="E245" s="41">
        <v>0</v>
      </c>
      <c r="F245" s="41">
        <v>0</v>
      </c>
      <c r="G245" s="41">
        <v>287</v>
      </c>
      <c r="H245" s="1" t="s">
        <v>89</v>
      </c>
      <c r="I245" s="42">
        <v>65</v>
      </c>
      <c r="J245" s="41">
        <v>20</v>
      </c>
      <c r="K245" s="1" t="s">
        <v>89</v>
      </c>
      <c r="L245" s="42">
        <v>0</v>
      </c>
    </row>
    <row r="246" spans="1:12" x14ac:dyDescent="0.25">
      <c r="A246" s="41">
        <v>2</v>
      </c>
      <c r="B246" s="1" t="s">
        <v>62</v>
      </c>
      <c r="C246" s="41">
        <v>10</v>
      </c>
      <c r="D246" s="41">
        <v>8</v>
      </c>
      <c r="E246" s="41">
        <v>0</v>
      </c>
      <c r="F246" s="41">
        <v>2</v>
      </c>
      <c r="G246" s="41">
        <v>260</v>
      </c>
      <c r="H246" s="1" t="s">
        <v>89</v>
      </c>
      <c r="I246" s="42">
        <v>107</v>
      </c>
      <c r="J246" s="41">
        <v>16</v>
      </c>
      <c r="K246" s="1" t="s">
        <v>89</v>
      </c>
      <c r="L246" s="42">
        <v>4</v>
      </c>
    </row>
    <row r="247" spans="1:12" x14ac:dyDescent="0.25">
      <c r="A247" s="41">
        <v>3</v>
      </c>
      <c r="B247" s="1" t="s">
        <v>33</v>
      </c>
      <c r="C247" s="41">
        <v>10</v>
      </c>
      <c r="D247" s="41">
        <v>6</v>
      </c>
      <c r="E247" s="41">
        <v>0</v>
      </c>
      <c r="F247" s="41">
        <v>4</v>
      </c>
      <c r="G247" s="41">
        <v>141</v>
      </c>
      <c r="H247" s="1" t="s">
        <v>89</v>
      </c>
      <c r="I247" s="42">
        <v>159</v>
      </c>
      <c r="J247" s="41">
        <v>12</v>
      </c>
      <c r="K247" s="1" t="s">
        <v>89</v>
      </c>
      <c r="L247" s="42">
        <v>8</v>
      </c>
    </row>
    <row r="248" spans="1:12" x14ac:dyDescent="0.25">
      <c r="A248" s="41">
        <v>4</v>
      </c>
      <c r="B248" s="1" t="s">
        <v>19</v>
      </c>
      <c r="C248" s="41">
        <v>10</v>
      </c>
      <c r="D248" s="41">
        <v>2</v>
      </c>
      <c r="E248" s="41">
        <v>1</v>
      </c>
      <c r="F248" s="41">
        <v>7</v>
      </c>
      <c r="G248" s="41">
        <v>80</v>
      </c>
      <c r="H248" s="1" t="s">
        <v>89</v>
      </c>
      <c r="I248" s="42">
        <v>198</v>
      </c>
      <c r="J248" s="41">
        <v>5</v>
      </c>
      <c r="K248" s="1" t="s">
        <v>89</v>
      </c>
      <c r="L248" s="42">
        <v>15</v>
      </c>
    </row>
    <row r="249" spans="1:12" x14ac:dyDescent="0.25">
      <c r="A249" s="41">
        <v>5</v>
      </c>
      <c r="B249" s="1" t="s">
        <v>295</v>
      </c>
      <c r="C249" s="41">
        <v>10</v>
      </c>
      <c r="D249" s="41">
        <v>1</v>
      </c>
      <c r="E249" s="41">
        <v>2</v>
      </c>
      <c r="F249" s="41">
        <v>7</v>
      </c>
      <c r="G249" s="41">
        <v>89</v>
      </c>
      <c r="H249" s="1" t="s">
        <v>89</v>
      </c>
      <c r="I249" s="42">
        <v>211</v>
      </c>
      <c r="J249" s="41">
        <v>4</v>
      </c>
      <c r="K249" s="1" t="s">
        <v>89</v>
      </c>
      <c r="L249" s="42">
        <v>16</v>
      </c>
    </row>
    <row r="250" spans="1:12" x14ac:dyDescent="0.25">
      <c r="A250" s="41">
        <v>6</v>
      </c>
      <c r="B250" s="1" t="s">
        <v>40</v>
      </c>
      <c r="C250" s="41">
        <v>10</v>
      </c>
      <c r="D250" s="41">
        <v>1</v>
      </c>
      <c r="E250" s="41">
        <v>1</v>
      </c>
      <c r="F250" s="41">
        <v>8</v>
      </c>
      <c r="G250" s="41">
        <v>76</v>
      </c>
      <c r="H250" s="1" t="s">
        <v>89</v>
      </c>
      <c r="I250" s="42">
        <v>193</v>
      </c>
      <c r="J250" s="41">
        <v>3</v>
      </c>
      <c r="K250" s="1" t="s">
        <v>89</v>
      </c>
      <c r="L250" s="42">
        <v>17</v>
      </c>
    </row>
    <row r="252" spans="1:12" x14ac:dyDescent="0.25">
      <c r="A252" s="36" t="s">
        <v>330</v>
      </c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</row>
    <row r="253" spans="1:12" x14ac:dyDescent="0.25">
      <c r="A253" s="1"/>
      <c r="B253" s="1"/>
      <c r="C253" s="39" t="s">
        <v>82</v>
      </c>
      <c r="D253" s="39" t="s">
        <v>83</v>
      </c>
      <c r="E253" s="39" t="s">
        <v>84</v>
      </c>
      <c r="F253" s="39" t="s">
        <v>85</v>
      </c>
      <c r="G253" s="1"/>
      <c r="H253" s="40" t="s">
        <v>86</v>
      </c>
      <c r="I253" s="1"/>
      <c r="J253" s="1"/>
      <c r="K253" s="40" t="s">
        <v>87</v>
      </c>
      <c r="L253" s="1"/>
    </row>
    <row r="254" spans="1:12" x14ac:dyDescent="0.25">
      <c r="A254" s="41">
        <v>1</v>
      </c>
      <c r="B254" s="1" t="s">
        <v>24</v>
      </c>
      <c r="C254" s="41">
        <v>10</v>
      </c>
      <c r="D254" s="41">
        <v>8</v>
      </c>
      <c r="E254" s="41">
        <v>0</v>
      </c>
      <c r="F254" s="41">
        <v>2</v>
      </c>
      <c r="G254" s="41">
        <v>242</v>
      </c>
      <c r="H254" s="1" t="s">
        <v>89</v>
      </c>
      <c r="I254" s="42">
        <v>165</v>
      </c>
      <c r="J254" s="41">
        <v>16</v>
      </c>
      <c r="K254" s="1" t="s">
        <v>89</v>
      </c>
      <c r="L254" s="42">
        <v>4</v>
      </c>
    </row>
    <row r="255" spans="1:12" x14ac:dyDescent="0.25">
      <c r="A255" s="41">
        <v>2</v>
      </c>
      <c r="B255" s="1" t="s">
        <v>75</v>
      </c>
      <c r="C255" s="41">
        <v>10</v>
      </c>
      <c r="D255" s="41">
        <v>7</v>
      </c>
      <c r="E255" s="41">
        <v>0</v>
      </c>
      <c r="F255" s="41">
        <v>3</v>
      </c>
      <c r="G255" s="41">
        <v>196</v>
      </c>
      <c r="H255" s="1" t="s">
        <v>89</v>
      </c>
      <c r="I255" s="42">
        <v>163</v>
      </c>
      <c r="J255" s="41">
        <v>14</v>
      </c>
      <c r="K255" s="1" t="s">
        <v>89</v>
      </c>
      <c r="L255" s="42">
        <v>6</v>
      </c>
    </row>
    <row r="256" spans="1:12" x14ac:dyDescent="0.25">
      <c r="A256" s="41">
        <v>3</v>
      </c>
      <c r="B256" s="1" t="s">
        <v>293</v>
      </c>
      <c r="C256" s="41">
        <v>10</v>
      </c>
      <c r="D256" s="41">
        <v>5</v>
      </c>
      <c r="E256" s="41">
        <v>1</v>
      </c>
      <c r="F256" s="41">
        <v>4</v>
      </c>
      <c r="G256" s="41">
        <v>186</v>
      </c>
      <c r="H256" s="1" t="s">
        <v>89</v>
      </c>
      <c r="I256" s="42">
        <v>192</v>
      </c>
      <c r="J256" s="41">
        <v>11</v>
      </c>
      <c r="K256" s="1" t="s">
        <v>89</v>
      </c>
      <c r="L256" s="42">
        <v>9</v>
      </c>
    </row>
    <row r="257" spans="1:12" x14ac:dyDescent="0.25">
      <c r="A257" s="41">
        <v>4</v>
      </c>
      <c r="B257" s="1" t="s">
        <v>30</v>
      </c>
      <c r="C257" s="41">
        <v>10</v>
      </c>
      <c r="D257" s="41">
        <v>5</v>
      </c>
      <c r="E257" s="41">
        <v>1</v>
      </c>
      <c r="F257" s="41">
        <v>4</v>
      </c>
      <c r="G257" s="41">
        <v>177</v>
      </c>
      <c r="H257" s="1" t="s">
        <v>89</v>
      </c>
      <c r="I257" s="42">
        <v>161</v>
      </c>
      <c r="J257" s="41">
        <v>11</v>
      </c>
      <c r="K257" s="1" t="s">
        <v>89</v>
      </c>
      <c r="L257" s="42">
        <v>9</v>
      </c>
    </row>
    <row r="258" spans="1:12" x14ac:dyDescent="0.25">
      <c r="A258" s="41">
        <v>5</v>
      </c>
      <c r="B258" s="1" t="s">
        <v>60</v>
      </c>
      <c r="C258" s="41">
        <v>10</v>
      </c>
      <c r="D258" s="41">
        <v>2</v>
      </c>
      <c r="E258" s="41">
        <v>1</v>
      </c>
      <c r="F258" s="41">
        <v>7</v>
      </c>
      <c r="G258" s="41">
        <v>187</v>
      </c>
      <c r="H258" s="1" t="s">
        <v>89</v>
      </c>
      <c r="I258" s="42">
        <v>232</v>
      </c>
      <c r="J258" s="41">
        <v>5</v>
      </c>
      <c r="K258" s="1" t="s">
        <v>89</v>
      </c>
      <c r="L258" s="42">
        <v>15</v>
      </c>
    </row>
    <row r="259" spans="1:12" x14ac:dyDescent="0.25">
      <c r="A259" s="41">
        <v>6</v>
      </c>
      <c r="B259" s="1" t="s">
        <v>72</v>
      </c>
      <c r="C259" s="41">
        <v>10</v>
      </c>
      <c r="D259" s="41">
        <v>1</v>
      </c>
      <c r="E259" s="41">
        <v>1</v>
      </c>
      <c r="F259" s="41">
        <v>8</v>
      </c>
      <c r="G259" s="41">
        <v>137</v>
      </c>
      <c r="H259" s="1" t="s">
        <v>89</v>
      </c>
      <c r="I259" s="42">
        <v>212</v>
      </c>
      <c r="J259" s="41">
        <v>3</v>
      </c>
      <c r="K259" s="1" t="s">
        <v>89</v>
      </c>
      <c r="L259" s="42">
        <v>17</v>
      </c>
    </row>
    <row r="261" spans="1:12" x14ac:dyDescent="0.25">
      <c r="A261" s="36" t="s">
        <v>331</v>
      </c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</row>
    <row r="262" spans="1:12" x14ac:dyDescent="0.25">
      <c r="A262" s="1"/>
      <c r="B262" s="1"/>
      <c r="C262" s="39" t="s">
        <v>82</v>
      </c>
      <c r="D262" s="39" t="s">
        <v>83</v>
      </c>
      <c r="E262" s="39" t="s">
        <v>84</v>
      </c>
      <c r="F262" s="39" t="s">
        <v>85</v>
      </c>
      <c r="G262" s="1"/>
      <c r="H262" s="40" t="s">
        <v>86</v>
      </c>
      <c r="I262" s="1"/>
      <c r="J262" s="1"/>
      <c r="K262" s="40" t="s">
        <v>87</v>
      </c>
      <c r="L262" s="1"/>
    </row>
    <row r="264" spans="1:12" x14ac:dyDescent="0.25">
      <c r="A264" s="36" t="s">
        <v>332</v>
      </c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</row>
    <row r="265" spans="1:12" x14ac:dyDescent="0.25">
      <c r="A265" s="1"/>
      <c r="B265" s="1"/>
      <c r="C265" s="39" t="s">
        <v>82</v>
      </c>
      <c r="D265" s="39" t="s">
        <v>83</v>
      </c>
      <c r="E265" s="39" t="s">
        <v>84</v>
      </c>
      <c r="F265" s="39" t="s">
        <v>85</v>
      </c>
      <c r="G265" s="1"/>
      <c r="H265" s="40" t="s">
        <v>86</v>
      </c>
      <c r="I265" s="1"/>
      <c r="J265" s="1"/>
      <c r="K265" s="40" t="s">
        <v>87</v>
      </c>
      <c r="L265" s="1"/>
    </row>
    <row r="267" spans="1:12" x14ac:dyDescent="0.25">
      <c r="A267" s="36" t="s">
        <v>333</v>
      </c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</row>
    <row r="268" spans="1:12" x14ac:dyDescent="0.25">
      <c r="A268" s="1"/>
      <c r="B268" s="1"/>
      <c r="C268" s="39" t="s">
        <v>82</v>
      </c>
      <c r="D268" s="39" t="s">
        <v>83</v>
      </c>
      <c r="E268" s="39" t="s">
        <v>84</v>
      </c>
      <c r="F268" s="39" t="s">
        <v>85</v>
      </c>
      <c r="G268" s="1"/>
      <c r="H268" s="40" t="s">
        <v>86</v>
      </c>
      <c r="I268" s="1"/>
      <c r="J268" s="1"/>
      <c r="K268" s="40" t="s">
        <v>87</v>
      </c>
      <c r="L268" s="1"/>
    </row>
    <row r="270" spans="1:12" x14ac:dyDescent="0.25">
      <c r="A270" s="36" t="s">
        <v>334</v>
      </c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</row>
    <row r="271" spans="1:12" x14ac:dyDescent="0.25">
      <c r="A271" s="1"/>
      <c r="B271" s="1"/>
      <c r="C271" s="39" t="s">
        <v>82</v>
      </c>
      <c r="D271" s="39" t="s">
        <v>83</v>
      </c>
      <c r="E271" s="39" t="s">
        <v>84</v>
      </c>
      <c r="F271" s="39" t="s">
        <v>85</v>
      </c>
      <c r="G271" s="1"/>
      <c r="H271" s="40" t="s">
        <v>86</v>
      </c>
      <c r="I271" s="1"/>
      <c r="J271" s="1"/>
      <c r="K271" s="40" t="s">
        <v>87</v>
      </c>
      <c r="L271" s="1"/>
    </row>
    <row r="273" spans="1:11" x14ac:dyDescent="0.25">
      <c r="A273" s="36" t="s">
        <v>335</v>
      </c>
      <c r="B273" s="1"/>
      <c r="C273" s="1"/>
      <c r="D273" s="1"/>
      <c r="E273" s="1"/>
      <c r="F273" s="1"/>
      <c r="G273" s="1"/>
      <c r="H273" s="1"/>
      <c r="I273" s="1"/>
      <c r="J273" s="1"/>
      <c r="K273" s="1"/>
    </row>
    <row r="274" spans="1:11" x14ac:dyDescent="0.25">
      <c r="A274" s="1"/>
      <c r="B274" s="1"/>
      <c r="C274" s="39" t="s">
        <v>82</v>
      </c>
      <c r="D274" s="39" t="s">
        <v>83</v>
      </c>
      <c r="E274" s="39" t="s">
        <v>84</v>
      </c>
      <c r="F274" s="39" t="s">
        <v>85</v>
      </c>
      <c r="G274" s="1"/>
      <c r="H274" s="40" t="s">
        <v>86</v>
      </c>
      <c r="I274" s="1"/>
      <c r="J274" s="1"/>
      <c r="K274" s="40" t="s">
        <v>87</v>
      </c>
    </row>
  </sheetData>
  <pageMargins left="0.7" right="0.7" top="0.78740157499999996" bottom="0.78740157499999996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4C7013E-848D-47AC-BDDE-D9E916A91F4B}">
  <sheetPr>
    <tabColor theme="8" tint="0.79998168889431442"/>
  </sheetPr>
  <dimension ref="A1:E63"/>
  <sheetViews>
    <sheetView zoomScale="85" zoomScaleNormal="85" workbookViewId="0">
      <pane ySplit="1" topLeftCell="A2" activePane="bottomLeft" state="frozen"/>
      <selection activeCell="E7" sqref="E7"/>
      <selection pane="bottomLeft" activeCell="E7" sqref="E7"/>
    </sheetView>
  </sheetViews>
  <sheetFormatPr baseColWidth="10" defaultColWidth="12.28515625" defaultRowHeight="15" x14ac:dyDescent="0.25"/>
  <cols>
    <col min="1" max="1" width="47" style="32" customWidth="1"/>
    <col min="2" max="2" width="12.5703125" style="32" bestFit="1" customWidth="1"/>
    <col min="3" max="3" width="13.5703125" style="32" bestFit="1" customWidth="1"/>
    <col min="4" max="4" width="13.42578125" style="32" bestFit="1" customWidth="1"/>
    <col min="5" max="5" width="0" style="32" hidden="1" customWidth="1"/>
    <col min="6" max="16384" width="12.28515625" style="32"/>
  </cols>
  <sheetData>
    <row r="1" spans="1:5" x14ac:dyDescent="0.25">
      <c r="A1" s="31" t="s">
        <v>0</v>
      </c>
      <c r="B1" s="31" t="s">
        <v>1</v>
      </c>
      <c r="C1" s="32" t="s">
        <v>447</v>
      </c>
      <c r="D1" s="32" t="s">
        <v>448</v>
      </c>
      <c r="E1" s="32" t="s">
        <v>449</v>
      </c>
    </row>
    <row r="2" spans="1:5" x14ac:dyDescent="0.25">
      <c r="A2" s="32" t="s">
        <v>19</v>
      </c>
      <c r="B2" s="32">
        <v>5</v>
      </c>
      <c r="C2" s="49">
        <v>8.8367000000000004</v>
      </c>
      <c r="D2" s="49">
        <v>47.752299999999998</v>
      </c>
      <c r="E2" s="10">
        <f>VLOOKUP($A2,[2]HallenKoordinaten!$B:$E,4,0)</f>
        <v>513</v>
      </c>
    </row>
    <row r="3" spans="1:5" x14ac:dyDescent="0.25">
      <c r="A3" s="32" t="s">
        <v>387</v>
      </c>
      <c r="B3" s="32">
        <v>5</v>
      </c>
      <c r="C3" s="49">
        <v>8.3587600000000002</v>
      </c>
      <c r="D3" s="49">
        <v>48.298870000000001</v>
      </c>
      <c r="E3" s="10" t="e">
        <f>VLOOKUP($A3,[2]HallenKoordinaten!$B:$E,4,0)</f>
        <v>#N/A</v>
      </c>
    </row>
    <row r="4" spans="1:5" x14ac:dyDescent="0.25">
      <c r="A4" s="32" t="s">
        <v>20</v>
      </c>
      <c r="B4" s="32">
        <v>5</v>
      </c>
      <c r="C4" s="49">
        <v>9.1638000000000002</v>
      </c>
      <c r="D4" s="49">
        <v>47.687399999999997</v>
      </c>
      <c r="E4" s="10">
        <f>VLOOKUP($A4,[2]HallenKoordinaten!$B:$E,4,0)</f>
        <v>627</v>
      </c>
    </row>
    <row r="5" spans="1:5" x14ac:dyDescent="0.25">
      <c r="A5" s="32" t="s">
        <v>21</v>
      </c>
      <c r="B5" s="32">
        <v>5</v>
      </c>
      <c r="C5" s="49">
        <v>8.7110000000000003</v>
      </c>
      <c r="D5" s="49">
        <v>48.131500000000003</v>
      </c>
      <c r="E5" s="10">
        <f>VLOOKUP($A5,[2]HallenKoordinaten!$B:$E,4,0)</f>
        <v>814</v>
      </c>
    </row>
    <row r="6" spans="1:5" x14ac:dyDescent="0.25">
      <c r="A6" s="32" t="s">
        <v>22</v>
      </c>
      <c r="B6" s="32">
        <v>5</v>
      </c>
      <c r="C6" s="49">
        <v>8.3115000000000006</v>
      </c>
      <c r="D6" s="49">
        <v>47.627499999999998</v>
      </c>
      <c r="E6" s="10">
        <f>VLOOKUP($A6,[2]HallenKoordinaten!$B:$E,4,0)</f>
        <v>718</v>
      </c>
    </row>
    <row r="7" spans="1:5" x14ac:dyDescent="0.25">
      <c r="A7" s="32" t="s">
        <v>23</v>
      </c>
      <c r="B7" s="32">
        <v>5</v>
      </c>
      <c r="C7" s="49">
        <v>8.8132999999999999</v>
      </c>
      <c r="D7" s="49">
        <v>48.284700000000001</v>
      </c>
      <c r="E7" s="10">
        <f>VLOOKUP($A7,[2]HallenKoordinaten!$B:$E,4,0)</f>
        <v>349</v>
      </c>
    </row>
    <row r="8" spans="1:5" x14ac:dyDescent="0.25">
      <c r="A8" s="32" t="s">
        <v>24</v>
      </c>
      <c r="B8" s="32">
        <v>5</v>
      </c>
      <c r="C8" s="49">
        <v>8.9791000000000007</v>
      </c>
      <c r="D8" s="49">
        <v>47.745699999999999</v>
      </c>
      <c r="E8" s="10">
        <f>VLOOKUP($A8,[2]HallenKoordinaten!$B:$E,4,0)</f>
        <v>742</v>
      </c>
    </row>
    <row r="9" spans="1:5" x14ac:dyDescent="0.25">
      <c r="A9" s="32" t="s">
        <v>25</v>
      </c>
      <c r="B9" s="32">
        <v>5</v>
      </c>
      <c r="C9" s="49">
        <v>9.0286000000000008</v>
      </c>
      <c r="D9" s="49">
        <v>48.222999999999999</v>
      </c>
      <c r="E9" s="10">
        <f>VLOOKUP($A9,[2]HallenKoordinaten!$B:$E,4,0)</f>
        <v>346</v>
      </c>
    </row>
    <row r="10" spans="1:5" x14ac:dyDescent="0.25">
      <c r="A10" s="32" t="s">
        <v>26</v>
      </c>
      <c r="B10" s="32">
        <v>5</v>
      </c>
      <c r="C10" s="49">
        <v>8.6654</v>
      </c>
      <c r="D10" s="49">
        <v>48.012900000000002</v>
      </c>
      <c r="E10" s="10">
        <f>VLOOKUP($A10,[2]HallenKoordinaten!$B:$E,4,0)</f>
        <v>373</v>
      </c>
    </row>
    <row r="11" spans="1:5" x14ac:dyDescent="0.25">
      <c r="A11" s="32" t="s">
        <v>27</v>
      </c>
      <c r="B11" s="32">
        <v>5</v>
      </c>
      <c r="C11" s="49">
        <v>8.9259000000000004</v>
      </c>
      <c r="D11" s="49">
        <v>48.018599999999999</v>
      </c>
      <c r="E11" s="10">
        <f>VLOOKUP($A11,[2]HallenKoordinaten!$B:$E,4,0)</f>
        <v>348</v>
      </c>
    </row>
    <row r="12" spans="1:5" x14ac:dyDescent="0.25">
      <c r="A12" s="32" t="s">
        <v>28</v>
      </c>
      <c r="B12" s="32">
        <v>5</v>
      </c>
      <c r="C12" s="49">
        <v>8.9718</v>
      </c>
      <c r="D12" s="49">
        <v>48.1858</v>
      </c>
      <c r="E12" s="10">
        <f>VLOOKUP($A12,[2]HallenKoordinaten!$B:$E,4,0)</f>
        <v>351</v>
      </c>
    </row>
    <row r="13" spans="1:5" x14ac:dyDescent="0.25">
      <c r="A13" s="32" t="s">
        <v>29</v>
      </c>
      <c r="B13" s="32">
        <v>5</v>
      </c>
      <c r="C13" s="49">
        <v>9.1620000000000008</v>
      </c>
      <c r="D13" s="49">
        <v>47.668599999999998</v>
      </c>
      <c r="E13" s="10">
        <f>VLOOKUP($A13,[2]HallenKoordinaten!$B:$E,4,0)</f>
        <v>521</v>
      </c>
    </row>
    <row r="14" spans="1:5" x14ac:dyDescent="0.25">
      <c r="A14" s="32" t="s">
        <v>30</v>
      </c>
      <c r="B14" s="32">
        <v>5</v>
      </c>
      <c r="C14" s="49">
        <v>9.2939000000000007</v>
      </c>
      <c r="D14" s="49">
        <v>47.768799999999999</v>
      </c>
      <c r="E14" s="10">
        <f>VLOOKUP($A14,[2]HallenKoordinaten!$B:$E,4,0)</f>
        <v>579</v>
      </c>
    </row>
    <row r="15" spans="1:5" x14ac:dyDescent="0.25">
      <c r="A15" s="32" t="s">
        <v>31</v>
      </c>
      <c r="B15" s="32">
        <v>5</v>
      </c>
      <c r="C15" s="49">
        <v>8.6224000000000007</v>
      </c>
      <c r="D15" s="49">
        <v>48.358199999999997</v>
      </c>
      <c r="E15" s="10">
        <f>VLOOKUP($A15,[2]HallenKoordinaten!$B:$E,4,0)</f>
        <v>369</v>
      </c>
    </row>
    <row r="16" spans="1:5" x14ac:dyDescent="0.25">
      <c r="A16" s="32" t="s">
        <v>32</v>
      </c>
      <c r="B16" s="32">
        <v>5</v>
      </c>
      <c r="C16" s="49">
        <v>8.7811000000000003</v>
      </c>
      <c r="D16" s="49">
        <v>47.997599999999998</v>
      </c>
      <c r="E16" s="10">
        <f>VLOOKUP($A16,[2]HallenKoordinaten!$B:$E,4,0)</f>
        <v>379</v>
      </c>
    </row>
    <row r="17" spans="1:5" x14ac:dyDescent="0.25">
      <c r="A17" s="32" t="s">
        <v>33</v>
      </c>
      <c r="B17" s="32">
        <v>5</v>
      </c>
      <c r="C17" s="50">
        <v>8.8034123999999991</v>
      </c>
      <c r="D17" s="49">
        <v>47.822124500000001</v>
      </c>
      <c r="E17" s="10" t="e">
        <f>VLOOKUP($A17,[2]HallenKoordinaten!$B:$E,4,0)</f>
        <v>#N/A</v>
      </c>
    </row>
    <row r="18" spans="1:5" x14ac:dyDescent="0.25">
      <c r="A18" s="32" t="s">
        <v>34</v>
      </c>
      <c r="B18" s="32">
        <v>5</v>
      </c>
      <c r="C18" s="49">
        <v>8.7763000000000009</v>
      </c>
      <c r="D18" s="49">
        <v>48.030799999999999</v>
      </c>
      <c r="E18" s="10">
        <f>VLOOKUP($A18,[2]HallenKoordinaten!$B:$E,4,0)</f>
        <v>6877</v>
      </c>
    </row>
    <row r="19" spans="1:5" x14ac:dyDescent="0.25">
      <c r="A19" s="32" t="s">
        <v>35</v>
      </c>
      <c r="B19" s="32">
        <v>5</v>
      </c>
      <c r="C19" s="49">
        <v>8.6209000000000007</v>
      </c>
      <c r="D19" s="49">
        <v>48.161799999999999</v>
      </c>
      <c r="E19" s="10">
        <f>VLOOKUP($A19,[2]HallenKoordinaten!$B:$E,4,0)</f>
        <v>357</v>
      </c>
    </row>
    <row r="20" spans="1:5" x14ac:dyDescent="0.25">
      <c r="A20" s="32" t="s">
        <v>36</v>
      </c>
      <c r="B20" s="32">
        <v>5</v>
      </c>
      <c r="C20" s="49">
        <v>9.0869</v>
      </c>
      <c r="D20" s="49">
        <v>48.245899999999999</v>
      </c>
      <c r="E20" s="10">
        <f>VLOOKUP($A20,[2]HallenKoordinaten!$B:$E,4,0)</f>
        <v>343</v>
      </c>
    </row>
    <row r="21" spans="1:5" x14ac:dyDescent="0.25">
      <c r="A21" s="32" t="s">
        <v>37</v>
      </c>
      <c r="B21" s="32">
        <v>5</v>
      </c>
      <c r="C21" s="49">
        <v>8.8670545999999995</v>
      </c>
      <c r="D21" s="49">
        <v>48.271495899999998</v>
      </c>
      <c r="E21" s="10" t="e">
        <f>VLOOKUP($A21,[2]HallenKoordinaten!$B:$E,4,0)</f>
        <v>#N/A</v>
      </c>
    </row>
    <row r="22" spans="1:5" x14ac:dyDescent="0.25">
      <c r="A22" s="32" t="s">
        <v>38</v>
      </c>
      <c r="B22" s="32">
        <v>5</v>
      </c>
      <c r="C22" s="49">
        <v>8.8341177999999996</v>
      </c>
      <c r="D22" s="49">
        <v>48.523785599999997</v>
      </c>
      <c r="E22" s="10" t="e">
        <f>VLOOKUP($A22,[2]HallenKoordinaten!$B:$E,4,0)</f>
        <v>#N/A</v>
      </c>
    </row>
    <row r="23" spans="1:5" x14ac:dyDescent="0.25">
      <c r="A23" s="32" t="s">
        <v>39</v>
      </c>
      <c r="B23" s="32">
        <v>5</v>
      </c>
      <c r="C23" s="50">
        <v>8.8641257000000007</v>
      </c>
      <c r="D23" s="49">
        <v>48.273014400000001</v>
      </c>
      <c r="E23" s="10" t="e">
        <f>VLOOKUP($A23,[2]HallenKoordinaten!$B:$E,4,0)</f>
        <v>#N/A</v>
      </c>
    </row>
    <row r="24" spans="1:5" x14ac:dyDescent="0.25">
      <c r="A24" s="32" t="s">
        <v>40</v>
      </c>
      <c r="B24" s="32">
        <v>5</v>
      </c>
      <c r="C24" s="49">
        <v>9.0257249999999996</v>
      </c>
      <c r="D24" s="49">
        <v>47.805570699999997</v>
      </c>
      <c r="E24" s="10" t="e">
        <f>VLOOKUP($A24,[2]HallenKoordinaten!$B:$E,4,0)</f>
        <v>#N/A</v>
      </c>
    </row>
    <row r="25" spans="1:5" x14ac:dyDescent="0.25">
      <c r="A25" s="32" t="s">
        <v>41</v>
      </c>
      <c r="B25" s="32">
        <v>5</v>
      </c>
      <c r="C25" s="49">
        <v>9.0703999999999994</v>
      </c>
      <c r="D25" s="49">
        <v>47.731400000000001</v>
      </c>
      <c r="E25" s="10">
        <f>VLOOKUP($A25,[2]HallenKoordinaten!$B:$E,4,0)</f>
        <v>585</v>
      </c>
    </row>
    <row r="26" spans="1:5" x14ac:dyDescent="0.25">
      <c r="A26" s="32" t="s">
        <v>93</v>
      </c>
      <c r="B26" s="32">
        <v>5</v>
      </c>
      <c r="C26" s="49">
        <v>8.8341177999999996</v>
      </c>
      <c r="D26" s="49">
        <v>48.523785599999997</v>
      </c>
      <c r="E26" s="10" t="e">
        <f>VLOOKUP($A26,[2]HallenKoordinaten!$B:$E,4,0)</f>
        <v>#N/A</v>
      </c>
    </row>
    <row r="27" spans="1:5" x14ac:dyDescent="0.25">
      <c r="A27" s="32" t="s">
        <v>42</v>
      </c>
      <c r="B27" s="32">
        <v>5</v>
      </c>
      <c r="C27" s="49">
        <v>9.0257249999999996</v>
      </c>
      <c r="D27" s="49">
        <v>47.805570699999997</v>
      </c>
      <c r="E27" s="10" t="e">
        <f>VLOOKUP($A27,[2]HallenKoordinaten!$B:$E,4,0)</f>
        <v>#N/A</v>
      </c>
    </row>
    <row r="28" spans="1:5" x14ac:dyDescent="0.25">
      <c r="A28" s="32" t="s">
        <v>43</v>
      </c>
      <c r="B28" s="32">
        <v>5</v>
      </c>
      <c r="C28" s="49">
        <v>8.5098000000000003</v>
      </c>
      <c r="D28" s="49">
        <v>48.470199999999998</v>
      </c>
      <c r="E28" s="10">
        <f>VLOOKUP($A28,[2]HallenKoordinaten!$B:$E,4,0)</f>
        <v>1693</v>
      </c>
    </row>
    <row r="29" spans="1:5" x14ac:dyDescent="0.25">
      <c r="A29" s="32" t="s">
        <v>44</v>
      </c>
      <c r="B29" s="32">
        <v>5</v>
      </c>
      <c r="C29" s="49">
        <v>8.5058000000000007</v>
      </c>
      <c r="D29" s="49">
        <v>48.212200000000003</v>
      </c>
      <c r="E29" s="10">
        <f>VLOOKUP($A29,[2]HallenKoordinaten!$B:$E,4,0)</f>
        <v>841</v>
      </c>
    </row>
    <row r="30" spans="1:5" x14ac:dyDescent="0.25">
      <c r="A30" s="32" t="s">
        <v>45</v>
      </c>
      <c r="B30" s="32">
        <v>5</v>
      </c>
      <c r="C30" s="49">
        <v>8.3782999999999994</v>
      </c>
      <c r="D30" s="49">
        <v>48.511299999999999</v>
      </c>
      <c r="E30" s="10">
        <f>VLOOKUP($A30,[2]HallenKoordinaten!$B:$E,4,0)</f>
        <v>335</v>
      </c>
    </row>
    <row r="31" spans="1:5" x14ac:dyDescent="0.25">
      <c r="A31" s="32" t="s">
        <v>46</v>
      </c>
      <c r="B31" s="32">
        <v>5</v>
      </c>
      <c r="C31" s="49">
        <v>8.8553999999999995</v>
      </c>
      <c r="D31" s="49">
        <v>48.592100000000002</v>
      </c>
      <c r="E31" s="10">
        <f>VLOOKUP($A31,[2]HallenKoordinaten!$B:$E,4,0)</f>
        <v>298</v>
      </c>
    </row>
    <row r="32" spans="1:5" x14ac:dyDescent="0.25">
      <c r="A32" s="32" t="s">
        <v>47</v>
      </c>
      <c r="B32" s="32">
        <v>5</v>
      </c>
      <c r="C32" s="49">
        <v>8.8425999999999991</v>
      </c>
      <c r="D32" s="49">
        <v>48.557099999999998</v>
      </c>
      <c r="E32" s="10">
        <f>VLOOKUP($A32,[2]HallenKoordinaten!$B:$E,4,0)</f>
        <v>310</v>
      </c>
    </row>
    <row r="33" spans="1:5" x14ac:dyDescent="0.25">
      <c r="A33" s="32" t="s">
        <v>48</v>
      </c>
      <c r="B33" s="32">
        <v>5</v>
      </c>
      <c r="C33" s="49">
        <v>8.7858999999999998</v>
      </c>
      <c r="D33" s="49">
        <v>47.7361</v>
      </c>
      <c r="E33" s="10">
        <f>VLOOKUP($A33,[2]HallenKoordinaten!$B:$E,4,0)</f>
        <v>738</v>
      </c>
    </row>
    <row r="34" spans="1:5" x14ac:dyDescent="0.25">
      <c r="A34" s="32" t="s">
        <v>49</v>
      </c>
      <c r="B34" s="32">
        <v>5</v>
      </c>
      <c r="C34" s="49">
        <v>9.0599000000000007</v>
      </c>
      <c r="D34" s="49">
        <v>48.499200000000002</v>
      </c>
      <c r="E34" s="10">
        <f>VLOOKUP($A34,[2]HallenKoordinaten!$B:$E,4,0)</f>
        <v>287</v>
      </c>
    </row>
    <row r="35" spans="1:5" x14ac:dyDescent="0.25">
      <c r="A35" s="32" t="s">
        <v>50</v>
      </c>
      <c r="B35" s="32">
        <v>5</v>
      </c>
      <c r="C35" s="49">
        <v>9.0509000000000004</v>
      </c>
      <c r="D35" s="49">
        <v>48.400399999999998</v>
      </c>
      <c r="E35" s="10">
        <f>VLOOKUP($A35,[2]HallenKoordinaten!$B:$E,4,0)</f>
        <v>306</v>
      </c>
    </row>
    <row r="36" spans="1:5" x14ac:dyDescent="0.25">
      <c r="A36" s="32" t="s">
        <v>51</v>
      </c>
      <c r="B36" s="32">
        <v>5</v>
      </c>
      <c r="C36" s="49">
        <v>9.0703999999999994</v>
      </c>
      <c r="D36" s="49">
        <v>47.731400000000001</v>
      </c>
      <c r="E36" s="10">
        <f>VLOOKUP($A36,[2]HallenKoordinaten!$B:$E,4,0)</f>
        <v>585</v>
      </c>
    </row>
    <row r="37" spans="1:5" x14ac:dyDescent="0.25">
      <c r="A37" s="32" t="s">
        <v>52</v>
      </c>
      <c r="B37" s="32">
        <v>5</v>
      </c>
      <c r="C37" s="49">
        <v>8.8351000000000006</v>
      </c>
      <c r="D37" s="49">
        <v>48.524799999999999</v>
      </c>
      <c r="E37" s="10">
        <f>VLOOKUP($A37,[2]HallenKoordinaten!$B:$E,4,0)</f>
        <v>285</v>
      </c>
    </row>
    <row r="38" spans="1:5" x14ac:dyDescent="0.25">
      <c r="A38" s="32" t="s">
        <v>53</v>
      </c>
      <c r="B38" s="32">
        <v>5</v>
      </c>
      <c r="C38" s="49">
        <v>8.8949999999999996</v>
      </c>
      <c r="D38" s="49">
        <v>47.8613</v>
      </c>
      <c r="E38" s="10">
        <f>VLOOKUP($A38,[2]HallenKoordinaten!$B:$E,4,0)</f>
        <v>736</v>
      </c>
    </row>
    <row r="39" spans="1:5" x14ac:dyDescent="0.25">
      <c r="A39" s="32" t="s">
        <v>54</v>
      </c>
      <c r="B39" s="32">
        <v>5</v>
      </c>
      <c r="C39" s="49">
        <v>8.5462000000000007</v>
      </c>
      <c r="D39" s="49">
        <v>48.067500000000003</v>
      </c>
      <c r="E39" s="10">
        <f>VLOOKUP($A39,[2]HallenKoordinaten!$B:$E,4,0)</f>
        <v>363</v>
      </c>
    </row>
    <row r="40" spans="1:5" x14ac:dyDescent="0.25">
      <c r="A40" s="32" t="s">
        <v>55</v>
      </c>
      <c r="B40" s="32">
        <v>5</v>
      </c>
      <c r="C40" s="49">
        <v>8.7665000000000006</v>
      </c>
      <c r="D40" s="49">
        <v>48.208599999999997</v>
      </c>
      <c r="E40" s="10">
        <f>VLOOKUP($A40,[2]HallenKoordinaten!$B:$E,4,0)</f>
        <v>381</v>
      </c>
    </row>
    <row r="41" spans="1:5" x14ac:dyDescent="0.25">
      <c r="A41" s="32" t="s">
        <v>56</v>
      </c>
      <c r="B41" s="32">
        <v>5</v>
      </c>
      <c r="C41" s="49">
        <v>8.5328999999999997</v>
      </c>
      <c r="D41" s="49">
        <v>47.841700000000003</v>
      </c>
      <c r="E41" s="10">
        <f>VLOOKUP($A41,[2]HallenKoordinaten!$B:$E,4,0)</f>
        <v>733</v>
      </c>
    </row>
    <row r="42" spans="1:5" x14ac:dyDescent="0.25">
      <c r="A42" s="32" t="s">
        <v>57</v>
      </c>
      <c r="B42" s="32">
        <v>5</v>
      </c>
      <c r="C42" s="49">
        <v>8.6013000000000002</v>
      </c>
      <c r="D42" s="49">
        <v>48.593899999999998</v>
      </c>
      <c r="E42" s="10">
        <f>VLOOKUP($A42,[2]HallenKoordinaten!$B:$E,4,0)</f>
        <v>278</v>
      </c>
    </row>
    <row r="43" spans="1:5" x14ac:dyDescent="0.25">
      <c r="A43" s="32" t="s">
        <v>58</v>
      </c>
      <c r="B43" s="32">
        <v>5</v>
      </c>
      <c r="C43" s="49">
        <v>9.0269999999999992</v>
      </c>
      <c r="D43" s="49">
        <v>47.806800000000003</v>
      </c>
      <c r="E43" s="10">
        <f>VLOOKUP($A43,[2]HallenKoordinaten!$B:$E,4,0)</f>
        <v>734</v>
      </c>
    </row>
    <row r="44" spans="1:5" x14ac:dyDescent="0.25">
      <c r="A44" s="32" t="s">
        <v>59</v>
      </c>
      <c r="B44" s="32">
        <v>5</v>
      </c>
      <c r="C44" s="49">
        <v>9.1102000000000007</v>
      </c>
      <c r="D44" s="49">
        <v>48.290599999999998</v>
      </c>
      <c r="E44" s="10">
        <f>VLOOKUP($A44,[2]HallenKoordinaten!$B:$E,4,0)</f>
        <v>1185</v>
      </c>
    </row>
    <row r="45" spans="1:5" x14ac:dyDescent="0.25">
      <c r="A45" s="32" t="s">
        <v>60</v>
      </c>
      <c r="B45" s="32">
        <v>5</v>
      </c>
      <c r="C45" s="49">
        <v>9.1148000000000007</v>
      </c>
      <c r="D45" s="49">
        <v>47.735100000000003</v>
      </c>
      <c r="E45" s="10">
        <f>VLOOKUP($A45,[2]HallenKoordinaten!$B:$E,4,0)</f>
        <v>739</v>
      </c>
    </row>
    <row r="46" spans="1:5" x14ac:dyDescent="0.25">
      <c r="A46" s="32" t="s">
        <v>61</v>
      </c>
      <c r="B46" s="32">
        <v>5</v>
      </c>
      <c r="C46" s="49">
        <v>9.0667000000000009</v>
      </c>
      <c r="D46" s="49">
        <v>48.133299999999998</v>
      </c>
      <c r="E46" s="10">
        <f>VLOOKUP($A46,[2]HallenKoordinaten!$B:$E,4,0)</f>
        <v>367</v>
      </c>
    </row>
    <row r="47" spans="1:5" x14ac:dyDescent="0.25">
      <c r="A47" s="32" t="s">
        <v>62</v>
      </c>
      <c r="B47" s="32">
        <v>5</v>
      </c>
      <c r="C47" s="49">
        <v>8.9200999999999997</v>
      </c>
      <c r="D47" s="49">
        <v>47.805900000000001</v>
      </c>
      <c r="E47" s="10">
        <f>VLOOKUP($A47,[2]HallenKoordinaten!$B:$E,4,0)</f>
        <v>744</v>
      </c>
    </row>
    <row r="48" spans="1:5" x14ac:dyDescent="0.25">
      <c r="A48" s="32" t="s">
        <v>63</v>
      </c>
      <c r="B48" s="32">
        <v>5</v>
      </c>
      <c r="C48" s="49">
        <v>8.9377999999999993</v>
      </c>
      <c r="D48" s="49">
        <v>48.484900000000003</v>
      </c>
      <c r="E48" s="10">
        <f>VLOOKUP($A48,[2]HallenKoordinaten!$B:$E,4,0)</f>
        <v>320</v>
      </c>
    </row>
    <row r="49" spans="1:5" x14ac:dyDescent="0.25">
      <c r="A49" s="32" t="s">
        <v>64</v>
      </c>
      <c r="B49" s="32">
        <v>5</v>
      </c>
      <c r="C49" s="49">
        <v>8.8643000000000001</v>
      </c>
      <c r="D49" s="49">
        <v>48.273000000000003</v>
      </c>
      <c r="E49" s="10">
        <f>VLOOKUP($A49,[2]HallenKoordinaten!$B:$E,4,0)</f>
        <v>341</v>
      </c>
    </row>
    <row r="50" spans="1:5" x14ac:dyDescent="0.25">
      <c r="A50" s="32" t="s">
        <v>65</v>
      </c>
      <c r="B50" s="32">
        <v>5</v>
      </c>
      <c r="C50" s="49">
        <v>8.7003000000000004</v>
      </c>
      <c r="D50" s="49">
        <v>48.0989</v>
      </c>
      <c r="E50" s="10">
        <f>VLOOKUP($A50,[2]HallenKoordinaten!$B:$E,4,0)</f>
        <v>339</v>
      </c>
    </row>
    <row r="51" spans="1:5" x14ac:dyDescent="0.25">
      <c r="A51" s="32" t="s">
        <v>66</v>
      </c>
      <c r="B51" s="32">
        <v>5</v>
      </c>
      <c r="C51" s="49">
        <v>8.8034999999999997</v>
      </c>
      <c r="D51" s="49">
        <v>47.822099999999999</v>
      </c>
      <c r="E51" s="10">
        <f>VLOOKUP($A51,[2]HallenKoordinaten!$B:$E,4,0)</f>
        <v>539</v>
      </c>
    </row>
    <row r="52" spans="1:5" x14ac:dyDescent="0.25">
      <c r="A52" s="32" t="s">
        <v>67</v>
      </c>
      <c r="B52" s="32">
        <v>5</v>
      </c>
      <c r="C52" s="49">
        <v>8.7850999999999999</v>
      </c>
      <c r="D52" s="49">
        <v>47.853700000000003</v>
      </c>
      <c r="E52" s="10">
        <f>VLOOKUP($A52,[2]HallenKoordinaten!$B:$E,4,0)</f>
        <v>628</v>
      </c>
    </row>
    <row r="53" spans="1:5" x14ac:dyDescent="0.25">
      <c r="A53" s="32" t="s">
        <v>68</v>
      </c>
      <c r="B53" s="32">
        <v>5</v>
      </c>
      <c r="C53" s="49">
        <v>8.9610000000000003</v>
      </c>
      <c r="D53" s="49">
        <v>48.3536</v>
      </c>
      <c r="E53" s="10">
        <f>VLOOKUP($A53,[2]HallenKoordinaten!$B:$E,4,0)</f>
        <v>350</v>
      </c>
    </row>
    <row r="54" spans="1:5" x14ac:dyDescent="0.25">
      <c r="A54" s="32" t="s">
        <v>69</v>
      </c>
      <c r="B54" s="32">
        <v>5</v>
      </c>
      <c r="C54" s="49">
        <v>9.1156000000000006</v>
      </c>
      <c r="D54" s="49">
        <v>47.9985</v>
      </c>
      <c r="E54" s="10">
        <f>VLOOKUP($A54,[2]HallenKoordinaten!$B:$E,4,0)</f>
        <v>740</v>
      </c>
    </row>
    <row r="55" spans="1:5" x14ac:dyDescent="0.25">
      <c r="A55" s="32" t="s">
        <v>70</v>
      </c>
      <c r="B55" s="32">
        <v>5</v>
      </c>
      <c r="C55" s="49">
        <v>8.9975000000000005</v>
      </c>
      <c r="D55" s="49">
        <v>48.281799999999997</v>
      </c>
      <c r="E55" s="10">
        <f>VLOOKUP($A55,[2]HallenKoordinaten!$B:$E,4,0)</f>
        <v>356</v>
      </c>
    </row>
    <row r="56" spans="1:5" x14ac:dyDescent="0.25">
      <c r="A56" s="32" t="s">
        <v>71</v>
      </c>
      <c r="B56" s="32">
        <v>5</v>
      </c>
      <c r="C56" s="49">
        <v>8.5574554000000003</v>
      </c>
      <c r="D56" s="49">
        <v>48.524397299999997</v>
      </c>
      <c r="E56" s="10" t="e">
        <f>VLOOKUP($A56,[2]HallenKoordinaten!$B:$E,4,0)</f>
        <v>#N/A</v>
      </c>
    </row>
    <row r="57" spans="1:5" x14ac:dyDescent="0.25">
      <c r="A57" s="32" t="s">
        <v>72</v>
      </c>
      <c r="B57" s="32">
        <v>5</v>
      </c>
      <c r="C57" s="49">
        <v>9.2574000000000005</v>
      </c>
      <c r="D57" s="49">
        <v>47.919899999999998</v>
      </c>
      <c r="E57" s="10">
        <f>VLOOKUP($A57,[2]HallenKoordinaten!$B:$E,4,0)</f>
        <v>741</v>
      </c>
    </row>
    <row r="58" spans="1:5" x14ac:dyDescent="0.25">
      <c r="A58" s="32" t="s">
        <v>73</v>
      </c>
      <c r="B58" s="32">
        <v>5</v>
      </c>
      <c r="C58" s="49">
        <v>8.7274999999999991</v>
      </c>
      <c r="D58" s="49">
        <v>48.071599999999997</v>
      </c>
      <c r="E58" s="10">
        <f>VLOOKUP($A58,[2]HallenKoordinaten!$B:$E,4,0)</f>
        <v>366</v>
      </c>
    </row>
    <row r="59" spans="1:5" x14ac:dyDescent="0.25">
      <c r="A59" s="32" t="s">
        <v>74</v>
      </c>
      <c r="B59" s="32">
        <v>5</v>
      </c>
      <c r="C59" s="49">
        <v>8.3246000000000002</v>
      </c>
      <c r="D59" s="49">
        <v>48.128900000000002</v>
      </c>
      <c r="E59" s="10">
        <f>VLOOKUP($A59,[2]HallenKoordinaten!$B:$E,4,0)</f>
        <v>730</v>
      </c>
    </row>
    <row r="60" spans="1:5" x14ac:dyDescent="0.25">
      <c r="A60" s="32" t="s">
        <v>75</v>
      </c>
      <c r="B60" s="32">
        <v>5</v>
      </c>
      <c r="C60" s="49">
        <v>9.1684999999999999</v>
      </c>
      <c r="D60" s="49">
        <v>47.767299999999999</v>
      </c>
      <c r="E60" s="10">
        <f>VLOOKUP($A60,[2]HallenKoordinaten!$B:$E,4,0)</f>
        <v>6893</v>
      </c>
    </row>
    <row r="61" spans="1:5" x14ac:dyDescent="0.25">
      <c r="A61" s="32" t="s">
        <v>76</v>
      </c>
      <c r="B61" s="32">
        <v>5</v>
      </c>
      <c r="C61" s="49">
        <v>8.8643000000000001</v>
      </c>
      <c r="D61" s="49">
        <v>48.273000000000003</v>
      </c>
      <c r="E61" s="10">
        <f>VLOOKUP($A61,[2]HallenKoordinaten!$B:$E,4,0)</f>
        <v>341</v>
      </c>
    </row>
    <row r="62" spans="1:5" x14ac:dyDescent="0.25">
      <c r="A62" s="32" t="s">
        <v>77</v>
      </c>
      <c r="B62" s="32">
        <v>5</v>
      </c>
      <c r="C62" s="49">
        <v>8.5462000000000007</v>
      </c>
      <c r="D62" s="49">
        <v>48.067500000000003</v>
      </c>
      <c r="E62" s="10">
        <f>VLOOKUP($A62,[2]HallenKoordinaten!$B:$E,4,0)</f>
        <v>363</v>
      </c>
    </row>
    <row r="63" spans="1:5" x14ac:dyDescent="0.25">
      <c r="A63" s="32" t="s">
        <v>78</v>
      </c>
      <c r="B63" s="32">
        <v>5</v>
      </c>
      <c r="C63" s="49">
        <v>8.7132000000000005</v>
      </c>
      <c r="D63" s="49">
        <v>48.5488</v>
      </c>
      <c r="E63" s="10">
        <f>VLOOKUP($A63,[2]HallenKoordinaten!$B:$E,4,0)</f>
        <v>308</v>
      </c>
    </row>
  </sheetData>
  <autoFilter ref="A1:E63" xr:uid="{34C7013E-848D-47AC-BDDE-D9E916A91F4B}">
    <sortState xmlns:xlrd2="http://schemas.microsoft.com/office/spreadsheetml/2017/richdata2" ref="A2:E63">
      <sortCondition ref="A1:A63"/>
    </sortState>
  </autoFilter>
  <pageMargins left="0.70833333333333304" right="0.70833333333333304" top="0.78749999999999998" bottom="0.78749999999999998" header="0.511811023622047" footer="0.511811023622047"/>
  <pageSetup paperSize="9" orientation="portrait" horizontalDpi="300" verticalDpi="300" r:id="rId1"/>
  <rowBreaks count="7" manualBreakCount="7">
    <brk id="61" max="16383" man="1"/>
    <brk id="115" max="16383" man="1"/>
    <brk id="186" max="16383" man="1"/>
    <brk id="252" max="16383" man="1"/>
    <brk id="314" max="16383" man="1"/>
    <brk id="379" max="16383" man="1"/>
    <brk id="449" max="16383" man="1"/>
  </rowBreak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C06E008-F99E-4ADD-863C-C906BF30F1A4}">
  <dimension ref="A1:C63"/>
  <sheetViews>
    <sheetView workbookViewId="0">
      <selection activeCell="E7" sqref="E7"/>
    </sheetView>
  </sheetViews>
  <sheetFormatPr baseColWidth="10" defaultColWidth="10.7109375" defaultRowHeight="15" x14ac:dyDescent="0.25"/>
  <cols>
    <col min="1" max="1" width="36" bestFit="1" customWidth="1"/>
    <col min="2" max="3" width="11.42578125" style="33"/>
  </cols>
  <sheetData>
    <row r="1" spans="1:3" x14ac:dyDescent="0.25">
      <c r="A1" t="s">
        <v>450</v>
      </c>
      <c r="B1" s="33" t="s">
        <v>451</v>
      </c>
      <c r="C1" s="33" t="s">
        <v>452</v>
      </c>
    </row>
    <row r="2" spans="1:3" x14ac:dyDescent="0.25">
      <c r="A2" s="32" t="s">
        <v>19</v>
      </c>
      <c r="B2" s="34" t="s">
        <v>510</v>
      </c>
      <c r="C2" s="34" t="s">
        <v>453</v>
      </c>
    </row>
    <row r="3" spans="1:3" x14ac:dyDescent="0.25">
      <c r="A3" s="32" t="s">
        <v>387</v>
      </c>
      <c r="B3" s="34" t="s">
        <v>511</v>
      </c>
      <c r="C3" s="34" t="s">
        <v>454</v>
      </c>
    </row>
    <row r="4" spans="1:3" x14ac:dyDescent="0.25">
      <c r="A4" s="32" t="s">
        <v>20</v>
      </c>
      <c r="B4" s="34" t="s">
        <v>512</v>
      </c>
      <c r="C4" s="34" t="s">
        <v>455</v>
      </c>
    </row>
    <row r="5" spans="1:3" x14ac:dyDescent="0.25">
      <c r="A5" s="32" t="s">
        <v>21</v>
      </c>
      <c r="B5" s="34" t="s">
        <v>513</v>
      </c>
      <c r="C5" s="34" t="s">
        <v>456</v>
      </c>
    </row>
    <row r="6" spans="1:3" x14ac:dyDescent="0.25">
      <c r="A6" s="32" t="s">
        <v>22</v>
      </c>
      <c r="B6" s="34" t="s">
        <v>514</v>
      </c>
      <c r="C6" s="34" t="s">
        <v>457</v>
      </c>
    </row>
    <row r="7" spans="1:3" x14ac:dyDescent="0.25">
      <c r="A7" s="32" t="s">
        <v>23</v>
      </c>
      <c r="B7" s="34" t="s">
        <v>515</v>
      </c>
      <c r="C7" s="34" t="s">
        <v>458</v>
      </c>
    </row>
    <row r="8" spans="1:3" x14ac:dyDescent="0.25">
      <c r="A8" s="32" t="s">
        <v>24</v>
      </c>
      <c r="B8" s="34" t="s">
        <v>516</v>
      </c>
      <c r="C8" s="34" t="s">
        <v>459</v>
      </c>
    </row>
    <row r="9" spans="1:3" x14ac:dyDescent="0.25">
      <c r="A9" s="32" t="s">
        <v>25</v>
      </c>
      <c r="B9" s="34" t="s">
        <v>517</v>
      </c>
      <c r="C9" s="34" t="s">
        <v>460</v>
      </c>
    </row>
    <row r="10" spans="1:3" x14ac:dyDescent="0.25">
      <c r="A10" s="32" t="s">
        <v>26</v>
      </c>
      <c r="B10" s="34" t="s">
        <v>518</v>
      </c>
      <c r="C10" s="34" t="s">
        <v>461</v>
      </c>
    </row>
    <row r="11" spans="1:3" x14ac:dyDescent="0.25">
      <c r="A11" s="32" t="s">
        <v>27</v>
      </c>
      <c r="B11" s="34" t="s">
        <v>519</v>
      </c>
      <c r="C11" s="34" t="s">
        <v>462</v>
      </c>
    </row>
    <row r="12" spans="1:3" x14ac:dyDescent="0.25">
      <c r="A12" s="32" t="s">
        <v>28</v>
      </c>
      <c r="B12" s="34" t="s">
        <v>520</v>
      </c>
      <c r="C12" s="34" t="s">
        <v>463</v>
      </c>
    </row>
    <row r="13" spans="1:3" x14ac:dyDescent="0.25">
      <c r="A13" s="32" t="s">
        <v>29</v>
      </c>
      <c r="B13" s="34" t="s">
        <v>521</v>
      </c>
      <c r="C13" s="34" t="s">
        <v>464</v>
      </c>
    </row>
    <row r="14" spans="1:3" x14ac:dyDescent="0.25">
      <c r="A14" s="32" t="s">
        <v>30</v>
      </c>
      <c r="B14" s="34" t="s">
        <v>522</v>
      </c>
      <c r="C14" s="34" t="s">
        <v>465</v>
      </c>
    </row>
    <row r="15" spans="1:3" x14ac:dyDescent="0.25">
      <c r="A15" s="32" t="s">
        <v>31</v>
      </c>
      <c r="B15" s="34" t="s">
        <v>523</v>
      </c>
      <c r="C15" s="34" t="s">
        <v>466</v>
      </c>
    </row>
    <row r="16" spans="1:3" x14ac:dyDescent="0.25">
      <c r="A16" s="32" t="s">
        <v>32</v>
      </c>
      <c r="B16" s="34" t="s">
        <v>524</v>
      </c>
      <c r="C16" s="34" t="s">
        <v>467</v>
      </c>
    </row>
    <row r="17" spans="1:3" x14ac:dyDescent="0.25">
      <c r="A17" s="32" t="s">
        <v>33</v>
      </c>
      <c r="B17" s="35" t="s">
        <v>525</v>
      </c>
      <c r="C17" s="34" t="s">
        <v>468</v>
      </c>
    </row>
    <row r="18" spans="1:3" x14ac:dyDescent="0.25">
      <c r="A18" s="32" t="s">
        <v>34</v>
      </c>
      <c r="B18" s="34" t="s">
        <v>526</v>
      </c>
      <c r="C18" s="34" t="s">
        <v>469</v>
      </c>
    </row>
    <row r="19" spans="1:3" x14ac:dyDescent="0.25">
      <c r="A19" s="32" t="s">
        <v>35</v>
      </c>
      <c r="B19" s="34" t="s">
        <v>527</v>
      </c>
      <c r="C19" s="34" t="s">
        <v>470</v>
      </c>
    </row>
    <row r="20" spans="1:3" x14ac:dyDescent="0.25">
      <c r="A20" s="32" t="s">
        <v>36</v>
      </c>
      <c r="B20" s="34" t="s">
        <v>528</v>
      </c>
      <c r="C20" s="34" t="s">
        <v>471</v>
      </c>
    </row>
    <row r="21" spans="1:3" x14ac:dyDescent="0.25">
      <c r="A21" s="32" t="s">
        <v>37</v>
      </c>
      <c r="B21" s="34" t="s">
        <v>529</v>
      </c>
      <c r="C21" s="34" t="s">
        <v>472</v>
      </c>
    </row>
    <row r="22" spans="1:3" x14ac:dyDescent="0.25">
      <c r="A22" s="32" t="s">
        <v>38</v>
      </c>
      <c r="B22" s="34" t="s">
        <v>530</v>
      </c>
      <c r="C22" s="34" t="s">
        <v>473</v>
      </c>
    </row>
    <row r="23" spans="1:3" x14ac:dyDescent="0.25">
      <c r="A23" s="32" t="s">
        <v>39</v>
      </c>
      <c r="B23" s="35" t="s">
        <v>531</v>
      </c>
      <c r="C23" s="34" t="s">
        <v>474</v>
      </c>
    </row>
    <row r="24" spans="1:3" x14ac:dyDescent="0.25">
      <c r="A24" s="32" t="s">
        <v>40</v>
      </c>
      <c r="B24" s="34" t="s">
        <v>532</v>
      </c>
      <c r="C24" s="34" t="s">
        <v>475</v>
      </c>
    </row>
    <row r="25" spans="1:3" x14ac:dyDescent="0.25">
      <c r="A25" s="32" t="s">
        <v>41</v>
      </c>
      <c r="B25" s="34" t="s">
        <v>533</v>
      </c>
      <c r="C25" s="34" t="s">
        <v>476</v>
      </c>
    </row>
    <row r="26" spans="1:3" x14ac:dyDescent="0.25">
      <c r="A26" s="32" t="s">
        <v>93</v>
      </c>
      <c r="B26" s="34" t="s">
        <v>530</v>
      </c>
      <c r="C26" s="34" t="s">
        <v>473</v>
      </c>
    </row>
    <row r="27" spans="1:3" x14ac:dyDescent="0.25">
      <c r="A27" s="32" t="s">
        <v>42</v>
      </c>
      <c r="B27" s="34" t="s">
        <v>532</v>
      </c>
      <c r="C27" s="34" t="s">
        <v>475</v>
      </c>
    </row>
    <row r="28" spans="1:3" x14ac:dyDescent="0.25">
      <c r="A28" s="32" t="s">
        <v>43</v>
      </c>
      <c r="B28" s="34" t="s">
        <v>534</v>
      </c>
      <c r="C28" s="34" t="s">
        <v>477</v>
      </c>
    </row>
    <row r="29" spans="1:3" x14ac:dyDescent="0.25">
      <c r="A29" s="32" t="s">
        <v>44</v>
      </c>
      <c r="B29" s="34" t="s">
        <v>535</v>
      </c>
      <c r="C29" s="34" t="s">
        <v>478</v>
      </c>
    </row>
    <row r="30" spans="1:3" x14ac:dyDescent="0.25">
      <c r="A30" s="32" t="s">
        <v>45</v>
      </c>
      <c r="B30" s="34" t="s">
        <v>536</v>
      </c>
      <c r="C30" s="34" t="s">
        <v>479</v>
      </c>
    </row>
    <row r="31" spans="1:3" x14ac:dyDescent="0.25">
      <c r="A31" s="32" t="s">
        <v>46</v>
      </c>
      <c r="B31" s="34" t="s">
        <v>537</v>
      </c>
      <c r="C31" s="34" t="s">
        <v>480</v>
      </c>
    </row>
    <row r="32" spans="1:3" x14ac:dyDescent="0.25">
      <c r="A32" s="32" t="s">
        <v>47</v>
      </c>
      <c r="B32" s="34" t="s">
        <v>538</v>
      </c>
      <c r="C32" s="34" t="s">
        <v>481</v>
      </c>
    </row>
    <row r="33" spans="1:3" x14ac:dyDescent="0.25">
      <c r="A33" s="32" t="s">
        <v>48</v>
      </c>
      <c r="B33" s="34" t="s">
        <v>539</v>
      </c>
      <c r="C33" s="34" t="s">
        <v>482</v>
      </c>
    </row>
    <row r="34" spans="1:3" x14ac:dyDescent="0.25">
      <c r="A34" s="32" t="s">
        <v>49</v>
      </c>
      <c r="B34" s="34" t="s">
        <v>540</v>
      </c>
      <c r="C34" s="34" t="s">
        <v>483</v>
      </c>
    </row>
    <row r="35" spans="1:3" x14ac:dyDescent="0.25">
      <c r="A35" s="32" t="s">
        <v>50</v>
      </c>
      <c r="B35" s="34" t="s">
        <v>541</v>
      </c>
      <c r="C35" s="34" t="s">
        <v>484</v>
      </c>
    </row>
    <row r="36" spans="1:3" x14ac:dyDescent="0.25">
      <c r="A36" s="32" t="s">
        <v>51</v>
      </c>
      <c r="B36" s="34" t="s">
        <v>533</v>
      </c>
      <c r="C36" s="34" t="s">
        <v>476</v>
      </c>
    </row>
    <row r="37" spans="1:3" x14ac:dyDescent="0.25">
      <c r="A37" s="32" t="s">
        <v>52</v>
      </c>
      <c r="B37" s="34" t="s">
        <v>542</v>
      </c>
      <c r="C37" s="34" t="s">
        <v>485</v>
      </c>
    </row>
    <row r="38" spans="1:3" x14ac:dyDescent="0.25">
      <c r="A38" s="32" t="s">
        <v>53</v>
      </c>
      <c r="B38" s="34" t="s">
        <v>543</v>
      </c>
      <c r="C38" s="34" t="s">
        <v>486</v>
      </c>
    </row>
    <row r="39" spans="1:3" x14ac:dyDescent="0.25">
      <c r="A39" s="32" t="s">
        <v>54</v>
      </c>
      <c r="B39" s="34" t="s">
        <v>544</v>
      </c>
      <c r="C39" s="34" t="s">
        <v>487</v>
      </c>
    </row>
    <row r="40" spans="1:3" x14ac:dyDescent="0.25">
      <c r="A40" s="32" t="s">
        <v>55</v>
      </c>
      <c r="B40" s="34" t="s">
        <v>545</v>
      </c>
      <c r="C40" s="34" t="s">
        <v>488</v>
      </c>
    </row>
    <row r="41" spans="1:3" x14ac:dyDescent="0.25">
      <c r="A41" s="32" t="s">
        <v>56</v>
      </c>
      <c r="B41" s="34" t="s">
        <v>546</v>
      </c>
      <c r="C41" s="34" t="s">
        <v>489</v>
      </c>
    </row>
    <row r="42" spans="1:3" x14ac:dyDescent="0.25">
      <c r="A42" s="32" t="s">
        <v>57</v>
      </c>
      <c r="B42" s="34" t="s">
        <v>547</v>
      </c>
      <c r="C42" s="34" t="s">
        <v>490</v>
      </c>
    </row>
    <row r="43" spans="1:3" x14ac:dyDescent="0.25">
      <c r="A43" s="32" t="s">
        <v>58</v>
      </c>
      <c r="B43" s="34" t="s">
        <v>548</v>
      </c>
      <c r="C43" s="34" t="s">
        <v>491</v>
      </c>
    </row>
    <row r="44" spans="1:3" x14ac:dyDescent="0.25">
      <c r="A44" s="32" t="s">
        <v>59</v>
      </c>
      <c r="B44" s="34" t="s">
        <v>549</v>
      </c>
      <c r="C44" s="34" t="s">
        <v>492</v>
      </c>
    </row>
    <row r="45" spans="1:3" x14ac:dyDescent="0.25">
      <c r="A45" s="32" t="s">
        <v>60</v>
      </c>
      <c r="B45" s="34" t="s">
        <v>550</v>
      </c>
      <c r="C45" s="34" t="s">
        <v>493</v>
      </c>
    </row>
    <row r="46" spans="1:3" x14ac:dyDescent="0.25">
      <c r="A46" s="32" t="s">
        <v>61</v>
      </c>
      <c r="B46" s="34" t="s">
        <v>551</v>
      </c>
      <c r="C46" s="34" t="s">
        <v>494</v>
      </c>
    </row>
    <row r="47" spans="1:3" x14ac:dyDescent="0.25">
      <c r="A47" s="32" t="s">
        <v>62</v>
      </c>
      <c r="B47" s="34" t="s">
        <v>552</v>
      </c>
      <c r="C47" s="34" t="s">
        <v>495</v>
      </c>
    </row>
    <row r="48" spans="1:3" x14ac:dyDescent="0.25">
      <c r="A48" s="32" t="s">
        <v>63</v>
      </c>
      <c r="B48" s="34" t="s">
        <v>553</v>
      </c>
      <c r="C48" s="34" t="s">
        <v>496</v>
      </c>
    </row>
    <row r="49" spans="1:3" x14ac:dyDescent="0.25">
      <c r="A49" s="32" t="s">
        <v>64</v>
      </c>
      <c r="B49" s="34" t="s">
        <v>554</v>
      </c>
      <c r="C49" s="34" t="s">
        <v>497</v>
      </c>
    </row>
    <row r="50" spans="1:3" x14ac:dyDescent="0.25">
      <c r="A50" s="32" t="s">
        <v>65</v>
      </c>
      <c r="B50" s="34" t="s">
        <v>555</v>
      </c>
      <c r="C50" s="34" t="s">
        <v>498</v>
      </c>
    </row>
    <row r="51" spans="1:3" x14ac:dyDescent="0.25">
      <c r="A51" s="32" t="s">
        <v>66</v>
      </c>
      <c r="B51" s="34" t="s">
        <v>556</v>
      </c>
      <c r="C51" s="34" t="s">
        <v>499</v>
      </c>
    </row>
    <row r="52" spans="1:3" x14ac:dyDescent="0.25">
      <c r="A52" s="32" t="s">
        <v>67</v>
      </c>
      <c r="B52" s="34" t="s">
        <v>557</v>
      </c>
      <c r="C52" s="34" t="s">
        <v>500</v>
      </c>
    </row>
    <row r="53" spans="1:3" x14ac:dyDescent="0.25">
      <c r="A53" s="32" t="s">
        <v>68</v>
      </c>
      <c r="B53" s="34" t="s">
        <v>558</v>
      </c>
      <c r="C53" s="34" t="s">
        <v>501</v>
      </c>
    </row>
    <row r="54" spans="1:3" x14ac:dyDescent="0.25">
      <c r="A54" s="32" t="s">
        <v>69</v>
      </c>
      <c r="B54" s="34" t="s">
        <v>559</v>
      </c>
      <c r="C54" s="34" t="s">
        <v>502</v>
      </c>
    </row>
    <row r="55" spans="1:3" x14ac:dyDescent="0.25">
      <c r="A55" s="32" t="s">
        <v>70</v>
      </c>
      <c r="B55" s="34" t="s">
        <v>560</v>
      </c>
      <c r="C55" s="34" t="s">
        <v>503</v>
      </c>
    </row>
    <row r="56" spans="1:3" x14ac:dyDescent="0.25">
      <c r="A56" s="32" t="s">
        <v>71</v>
      </c>
      <c r="B56" s="34" t="s">
        <v>561</v>
      </c>
      <c r="C56" s="34" t="s">
        <v>504</v>
      </c>
    </row>
    <row r="57" spans="1:3" x14ac:dyDescent="0.25">
      <c r="A57" s="32" t="s">
        <v>72</v>
      </c>
      <c r="B57" s="34" t="s">
        <v>562</v>
      </c>
      <c r="C57" s="34" t="s">
        <v>505</v>
      </c>
    </row>
    <row r="58" spans="1:3" x14ac:dyDescent="0.25">
      <c r="A58" s="32" t="s">
        <v>73</v>
      </c>
      <c r="B58" s="34" t="s">
        <v>563</v>
      </c>
      <c r="C58" s="34" t="s">
        <v>506</v>
      </c>
    </row>
    <row r="59" spans="1:3" x14ac:dyDescent="0.25">
      <c r="A59" s="32" t="s">
        <v>74</v>
      </c>
      <c r="B59" s="34" t="s">
        <v>564</v>
      </c>
      <c r="C59" s="34" t="s">
        <v>507</v>
      </c>
    </row>
    <row r="60" spans="1:3" x14ac:dyDescent="0.25">
      <c r="A60" s="32" t="s">
        <v>75</v>
      </c>
      <c r="B60" s="34" t="s">
        <v>565</v>
      </c>
      <c r="C60" s="34" t="s">
        <v>508</v>
      </c>
    </row>
    <row r="61" spans="1:3" x14ac:dyDescent="0.25">
      <c r="A61" s="32" t="s">
        <v>76</v>
      </c>
      <c r="B61" s="34" t="s">
        <v>554</v>
      </c>
      <c r="C61" s="34" t="s">
        <v>497</v>
      </c>
    </row>
    <row r="62" spans="1:3" x14ac:dyDescent="0.25">
      <c r="A62" s="32" t="s">
        <v>77</v>
      </c>
      <c r="B62" s="34" t="s">
        <v>544</v>
      </c>
      <c r="C62" s="34" t="s">
        <v>487</v>
      </c>
    </row>
    <row r="63" spans="1:3" x14ac:dyDescent="0.25">
      <c r="A63" s="32" t="s">
        <v>78</v>
      </c>
      <c r="B63" s="34" t="s">
        <v>566</v>
      </c>
      <c r="C63" s="34" t="s">
        <v>509</v>
      </c>
    </row>
  </sheetData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14</vt:i4>
      </vt:variant>
      <vt:variant>
        <vt:lpstr>Benannte Bereiche</vt:lpstr>
      </vt:variant>
      <vt:variant>
        <vt:i4>12</vt:i4>
      </vt:variant>
    </vt:vector>
  </HeadingPairs>
  <TitlesOfParts>
    <vt:vector size="26" baseType="lpstr">
      <vt:lpstr>Spielklasseneinteilung BWHV-BN</vt:lpstr>
      <vt:lpstr>Rangliste M-NZ</vt:lpstr>
      <vt:lpstr>Rangliste F-NZ</vt:lpstr>
      <vt:lpstr>Rangliste M-HB</vt:lpstr>
      <vt:lpstr>Rangliste F-HB</vt:lpstr>
      <vt:lpstr>Rangliste M-AN</vt:lpstr>
      <vt:lpstr>Rangliste F-AN</vt:lpstr>
      <vt:lpstr>Rangliste M-SW-RS</vt:lpstr>
      <vt:lpstr>Rangliste F-SW-RS</vt:lpstr>
      <vt:lpstr>06_AN</vt:lpstr>
      <vt:lpstr>07_NZ</vt:lpstr>
      <vt:lpstr>HB</vt:lpstr>
      <vt:lpstr>Vereine Bezirk 5</vt:lpstr>
      <vt:lpstr>Koordinaten</vt:lpstr>
      <vt:lpstr>'Vereine Bezirk 5'!_FilterDatabase</vt:lpstr>
      <vt:lpstr>'Rangliste F-AN'!Druckbereich</vt:lpstr>
      <vt:lpstr>'Rangliste F-HB'!Druckbereich</vt:lpstr>
      <vt:lpstr>'Rangliste F-NZ'!Druckbereich</vt:lpstr>
      <vt:lpstr>'Rangliste F-SW-RS'!Druckbereich</vt:lpstr>
      <vt:lpstr>'Rangliste M-AN'!Druckbereich</vt:lpstr>
      <vt:lpstr>'Rangliste M-HB'!Druckbereich</vt:lpstr>
      <vt:lpstr>'Rangliste M-NZ'!Druckbereich</vt:lpstr>
      <vt:lpstr>'Rangliste M-SW-RS'!Druckbereich</vt:lpstr>
      <vt:lpstr>'Spielklasseneinteilung BWHV-BN'!Druckbereich</vt:lpstr>
      <vt:lpstr>'Vereine Bezirk 5'!Print_Area</vt:lpstr>
      <vt:lpstr>'Vereine Bezirk 5'!Print_Titles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Volkan Güler</cp:lastModifiedBy>
  <cp:lastPrinted>2025-02-04T11:45:48Z</cp:lastPrinted>
  <dcterms:created xsi:type="dcterms:W3CDTF">2025-01-09T21:26:55Z</dcterms:created>
  <dcterms:modified xsi:type="dcterms:W3CDTF">2025-02-05T10:36:11Z</dcterms:modified>
</cp:coreProperties>
</file>